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 do szacunków" sheetId="1" r:id="rId4"/>
    <sheet state="visible" name="Wariant bazowy" sheetId="2" r:id="rId5"/>
    <sheet state="visible" name="Wariant ostrożny" sheetId="3" r:id="rId6"/>
    <sheet state="visible" name="Wariant odważny" sheetId="4" r:id="rId7"/>
    <sheet state="visible" name="Szablon" sheetId="5" r:id="rId8"/>
  </sheets>
  <definedNames/>
  <calcPr/>
</workbook>
</file>

<file path=xl/sharedStrings.xml><?xml version="1.0" encoding="utf-8"?>
<sst xmlns="http://schemas.openxmlformats.org/spreadsheetml/2006/main" count="934" uniqueCount="92">
  <si>
    <t>Instrukcja:</t>
  </si>
  <si>
    <t>Pola pomarańczowe zawierają podstawowe parametry</t>
  </si>
  <si>
    <t>Pola zółte zawierają drugorzędne parametry</t>
  </si>
  <si>
    <t>Zmieniaj te parametry wedle uznania</t>
  </si>
  <si>
    <t>Domyślnie przyjęta jest przykładowa krzywa sprzedaży, bazująca na ilości kopii w rok. Modyfikacja tego parametru przeliczy sprzedaż w kolejnych latach, ale to uproszczona projekcja. Dla FP2 domyślnie przyjęto łagodniejszy spadek sprzedaży w dalszych latach. W przypadku DLC ich sprzedaż domyślnie bazuje na sprzedaży wersji podstawowej.</t>
  </si>
  <si>
    <t>Dodanie nowych gier, DLC czy zmiana terminów wydania wymaga dodatkowej modyfikacji arkusza</t>
  </si>
  <si>
    <t>Model zawiera wiele uproszczeń i nie należy go traktować jako dokładną prognozę</t>
  </si>
  <si>
    <t>Wartości początkowe są przykładowe i nie stanowią prognozy ani rekomendacji</t>
  </si>
  <si>
    <t>Aktualny kurs USD (pobierany automatycznie)</t>
  </si>
  <si>
    <t>Kurs USD przyjęty do wyliczeń:</t>
  </si>
  <si>
    <t>Kapitalizacja (pobierana automatycznie)</t>
  </si>
  <si>
    <t>Frostpunk 2, 1H24</t>
  </si>
  <si>
    <t>w rok</t>
  </si>
  <si>
    <t>Liczba kopii</t>
  </si>
  <si>
    <t>Cena ref. (USD)</t>
  </si>
  <si>
    <t>% efektywnie przychód dla 11 Bit</t>
  </si>
  <si>
    <t>Kurs USD</t>
  </si>
  <si>
    <t>Przychody</t>
  </si>
  <si>
    <t>Koszty marketingu</t>
  </si>
  <si>
    <t>Koszty produkcji, amortyzacja 36 mc</t>
  </si>
  <si>
    <t>Zysk po marketingu i amortyzacji</t>
  </si>
  <si>
    <t>Frostpunk 2 DLC 1, 1H25</t>
  </si>
  <si>
    <t>Frostpunk 2 DLC 2, 2H25</t>
  </si>
  <si>
    <t>The Alters, 1H24</t>
  </si>
  <si>
    <t>P8, budżet 2H25</t>
  </si>
  <si>
    <t>The Invincible, 2H23</t>
  </si>
  <si>
    <t>Udział developera w przychodach, po recoup</t>
  </si>
  <si>
    <t>Zysk po marketingu, amortyzacji i udziale developera</t>
  </si>
  <si>
    <t>The Thaumaturge, 2H23</t>
  </si>
  <si>
    <t>Project N, 1H24</t>
  </si>
  <si>
    <t>Botin, 2H24</t>
  </si>
  <si>
    <t>Ava, 1H25</t>
  </si>
  <si>
    <t>Nowe projekty</t>
  </si>
  <si>
    <t>Przychody z nowych gier własnych</t>
  </si>
  <si>
    <t>Przychody z nowych gier z wydawnictwa</t>
  </si>
  <si>
    <t>Zysk na nowych grach własnych, marża:</t>
  </si>
  <si>
    <t>Zysk na nowych grach z wydawnictwa, marża:</t>
  </si>
  <si>
    <t>Pozostałe</t>
  </si>
  <si>
    <t>Przychody dodatkowe: backlog, umowy, bundle etc.</t>
  </si>
  <si>
    <t>Koszty bieżące, CAGR od 2024:</t>
  </si>
  <si>
    <t>Koszty</t>
  </si>
  <si>
    <t>Zysk operacyjny</t>
  </si>
  <si>
    <t>Podatek</t>
  </si>
  <si>
    <t>Zysk netto</t>
  </si>
  <si>
    <t>C/Z</t>
  </si>
  <si>
    <t>Sprzedaż nowych gier, tys. kopii</t>
  </si>
  <si>
    <t>Frostpunk 2</t>
  </si>
  <si>
    <t>Frostpunk 2 DLC 1</t>
  </si>
  <si>
    <t xml:space="preserve"> </t>
  </si>
  <si>
    <t>Frostpunk 2 DLC 2</t>
  </si>
  <si>
    <t>The Alters</t>
  </si>
  <si>
    <t>P8</t>
  </si>
  <si>
    <t>The Invincible</t>
  </si>
  <si>
    <t>The Thaumaturge</t>
  </si>
  <si>
    <t>Project N</t>
  </si>
  <si>
    <t>Botin</t>
  </si>
  <si>
    <t>Ava</t>
  </si>
  <si>
    <t>Przychody nowych gier, mln zł</t>
  </si>
  <si>
    <t>Kolejne projekty własne</t>
  </si>
  <si>
    <t>Kolejne projekty wydawnicze</t>
  </si>
  <si>
    <t>Pozostałe przychody (backlog, umowy, bundle etc.)</t>
  </si>
  <si>
    <t>Razem</t>
  </si>
  <si>
    <t>Domyślnie przyjęta jest przykładowa krzywa sprzedaży, bazująca na liczbie kopii w rok. Modyfikacja tego parametru przeliczy sprzedaż w kolejnych latach, ale to uproszczona projekcja. Dla FP2 domyślnie przyjęto łagodniejszy spadek sprzedaży w dalszych latach. W przypadku DLC ich sprzedaż domyślnie bazuje na sprzedaży wersji podstawowej.</t>
  </si>
  <si>
    <t>wariant bazowy</t>
  </si>
  <si>
    <t>Tytuł</t>
  </si>
  <si>
    <t>Budżet 11 bit</t>
  </si>
  <si>
    <t>Premiera</t>
  </si>
  <si>
    <t>Cena</t>
  </si>
  <si>
    <t>Udział developera</t>
  </si>
  <si>
    <t># kopii w rok</t>
  </si>
  <si>
    <t>65 mln zł</t>
  </si>
  <si>
    <t>1H24</t>
  </si>
  <si>
    <t>$39,99</t>
  </si>
  <si>
    <t>10 mln zł</t>
  </si>
  <si>
    <t>1H25</t>
  </si>
  <si>
    <t>$9,99</t>
  </si>
  <si>
    <t>20 mln zł</t>
  </si>
  <si>
    <t>2H25</t>
  </si>
  <si>
    <t>$19,99</t>
  </si>
  <si>
    <t>39 mln zł</t>
  </si>
  <si>
    <t>$34,99</t>
  </si>
  <si>
    <t>70 mln zł</t>
  </si>
  <si>
    <t>7 mln zł</t>
  </si>
  <si>
    <t>2H23</t>
  </si>
  <si>
    <t>70%</t>
  </si>
  <si>
    <t>23 mln zł</t>
  </si>
  <si>
    <t>15 mln zł</t>
  </si>
  <si>
    <t>19 mln zł</t>
  </si>
  <si>
    <t>2H24</t>
  </si>
  <si>
    <t>$29,99</t>
  </si>
  <si>
    <t>wariant odważny</t>
  </si>
  <si>
    <t>wariant ostrożny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</si>
</sst>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\ [$zł-415]"/>
    <numFmt numFmtId="165" formatCode="[$$-409]#,##0.00"/>
    <numFmt numFmtId="166" formatCode="[$$-409]#,##0"/>
    <numFmt numFmtId="167" formatCode="0.0%"/>
    <numFmt numFmtId="168" formatCode="#,##0.0"/>
    <numFmt numFmtId="169" formatCode="#,##0_);(#,##0)"/>
  </numFmts>
  <fonts count="11">
    <font>
      <sz val="11.0"/>
      <color theme="1"/>
      <name val="Calibri"/>
      <scheme val="minor"/>
    </font>
    <font>
      <b/>
      <u/>
      <color theme="1"/>
      <name val="Calibri"/>
      <scheme val="minor"/>
    </font>
    <font>
      <color theme="1"/>
      <name val="Calibri"/>
      <scheme val="minor"/>
    </font>
    <font>
      <b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theme="5"/>
        <bgColor theme="5"/>
      </patternFill>
    </fill>
    <fill>
      <patternFill patternType="solid">
        <fgColor rgb="FFFFE599"/>
        <bgColor rgb="FFFFE599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4" xfId="0" applyFont="1" applyNumberFormat="1"/>
    <xf borderId="0" fillId="2" fontId="3" numFmtId="0" xfId="0" applyAlignment="1" applyFill="1" applyFont="1">
      <alignment readingOrder="0"/>
    </xf>
    <xf borderId="0" fillId="3" fontId="3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1" fillId="2" fontId="4" numFmtId="4" xfId="0" applyBorder="1" applyFont="1" applyNumberFormat="1"/>
    <xf borderId="0" fillId="0" fontId="5" numFmtId="3" xfId="0" applyFont="1" applyNumberFormat="1"/>
    <xf borderId="0" fillId="0" fontId="3" numFmtId="0" xfId="0" applyAlignment="1" applyFont="1">
      <alignment readingOrder="0"/>
    </xf>
    <xf borderId="0" fillId="2" fontId="3" numFmtId="3" xfId="0" applyFont="1" applyNumberFormat="1"/>
    <xf borderId="0" fillId="0" fontId="5" numFmtId="164" xfId="0" applyFont="1" applyNumberFormat="1"/>
    <xf borderId="0" fillId="0" fontId="5" numFmtId="10" xfId="0" applyFont="1" applyNumberFormat="1"/>
    <xf borderId="0" fillId="0" fontId="5" numFmtId="9" xfId="0" applyFont="1" applyNumberFormat="1"/>
    <xf borderId="1" fillId="4" fontId="6" numFmtId="0" xfId="0" applyAlignment="1" applyBorder="1" applyFill="1" applyFont="1">
      <alignment readingOrder="0"/>
    </xf>
    <xf borderId="1" fillId="5" fontId="5" numFmtId="0" xfId="0" applyAlignment="1" applyBorder="1" applyFill="1" applyFont="1">
      <alignment horizontal="center" readingOrder="0"/>
    </xf>
    <xf borderId="1" fillId="4" fontId="5" numFmtId="0" xfId="0" applyAlignment="1" applyBorder="1" applyFont="1">
      <alignment horizontal="center"/>
    </xf>
    <xf borderId="1" fillId="2" fontId="5" numFmtId="3" xfId="0" applyAlignment="1" applyBorder="1" applyFont="1" applyNumberFormat="1">
      <alignment readingOrder="0"/>
    </xf>
    <xf borderId="1" fillId="3" fontId="5" numFmtId="3" xfId="0" applyBorder="1" applyFont="1" applyNumberFormat="1"/>
    <xf borderId="0" fillId="0" fontId="2" numFmtId="0" xfId="0" applyFont="1"/>
    <xf borderId="1" fillId="2" fontId="5" numFmtId="165" xfId="0" applyBorder="1" applyFont="1" applyNumberFormat="1"/>
    <xf borderId="0" fillId="0" fontId="5" numFmtId="166" xfId="0" applyFont="1" applyNumberFormat="1"/>
    <xf borderId="0" fillId="0" fontId="5" numFmtId="165" xfId="0" applyFont="1" applyNumberFormat="1"/>
    <xf borderId="1" fillId="3" fontId="5" numFmtId="167" xfId="0" applyBorder="1" applyFont="1" applyNumberFormat="1"/>
    <xf borderId="0" fillId="0" fontId="5" numFmtId="167" xfId="0" applyFont="1" applyNumberFormat="1"/>
    <xf borderId="1" fillId="3" fontId="5" numFmtId="167" xfId="0" applyAlignment="1" applyBorder="1" applyFont="1" applyNumberFormat="1">
      <alignment readingOrder="0"/>
    </xf>
    <xf borderId="1" fillId="6" fontId="4" numFmtId="0" xfId="0" applyBorder="1" applyFill="1" applyFont="1"/>
    <xf borderId="1" fillId="6" fontId="4" numFmtId="3" xfId="0" applyBorder="1" applyFont="1" applyNumberFormat="1"/>
    <xf borderId="1" fillId="2" fontId="5" numFmtId="3" xfId="0" applyBorder="1" applyFont="1" applyNumberFormat="1"/>
    <xf borderId="0" fillId="0" fontId="5" numFmtId="3" xfId="0" applyAlignment="1" applyFont="1" applyNumberFormat="1">
      <alignment readingOrder="0"/>
    </xf>
    <xf borderId="0" fillId="0" fontId="2" numFmtId="3" xfId="0" applyFont="1" applyNumberFormat="1"/>
    <xf borderId="1" fillId="2" fontId="5" numFmtId="9" xfId="0" applyAlignment="1" applyBorder="1" applyFont="1" applyNumberFormat="1">
      <alignment readingOrder="0"/>
    </xf>
    <xf borderId="0" fillId="0" fontId="2" numFmtId="9" xfId="0" applyAlignment="1" applyFont="1" applyNumberFormat="1">
      <alignment readingOrder="0"/>
    </xf>
    <xf borderId="1" fillId="2" fontId="5" numFmtId="165" xfId="0" applyAlignment="1" applyBorder="1" applyFont="1" applyNumberFormat="1">
      <alignment readingOrder="0"/>
    </xf>
    <xf borderId="1" fillId="4" fontId="5" numFmtId="3" xfId="0" applyBorder="1" applyFont="1" applyNumberFormat="1"/>
    <xf borderId="1" fillId="2" fontId="5" numFmtId="9" xfId="0" applyBorder="1" applyFont="1" applyNumberFormat="1"/>
    <xf borderId="1" fillId="4" fontId="7" numFmtId="0" xfId="0" applyBorder="1" applyFont="1"/>
    <xf borderId="0" fillId="2" fontId="2" numFmtId="9" xfId="0" applyAlignment="1" applyFont="1" applyNumberFormat="1">
      <alignment readingOrder="0"/>
    </xf>
    <xf borderId="0" fillId="0" fontId="2" numFmtId="9" xfId="0" applyFont="1" applyNumberFormat="1"/>
    <xf borderId="1" fillId="6" fontId="8" numFmtId="0" xfId="0" applyAlignment="1" applyBorder="1" applyFont="1">
      <alignment readingOrder="0"/>
    </xf>
    <xf borderId="1" fillId="6" fontId="9" numFmtId="0" xfId="0" applyBorder="1" applyFont="1"/>
    <xf borderId="1" fillId="6" fontId="10" numFmtId="3" xfId="0" applyBorder="1" applyFont="1" applyNumberFormat="1"/>
    <xf borderId="1" fillId="7" fontId="4" numFmtId="0" xfId="0" applyBorder="1" applyFill="1" applyFont="1"/>
    <xf borderId="1" fillId="7" fontId="4" numFmtId="3" xfId="0" applyBorder="1" applyFont="1" applyNumberFormat="1"/>
    <xf borderId="1" fillId="7" fontId="4" numFmtId="168" xfId="0" applyBorder="1" applyFont="1" applyNumberFormat="1"/>
    <xf borderId="1" fillId="4" fontId="4" numFmtId="3" xfId="0" applyBorder="1" applyFont="1" applyNumberFormat="1"/>
    <xf borderId="1" fillId="6" fontId="5" numFmtId="0" xfId="0" applyBorder="1" applyFont="1"/>
    <xf borderId="1" fillId="6" fontId="5" numFmtId="3" xfId="0" applyBorder="1" applyFont="1" applyNumberFormat="1"/>
    <xf borderId="1" fillId="6" fontId="5" numFmtId="3" xfId="0" applyAlignment="1" applyBorder="1" applyFont="1" applyNumberFormat="1">
      <alignment readingOrder="0"/>
    </xf>
    <xf borderId="1" fillId="6" fontId="5" numFmtId="0" xfId="0" applyAlignment="1" applyBorder="1" applyFont="1">
      <alignment readingOrder="0"/>
    </xf>
    <xf borderId="1" fillId="6" fontId="5" numFmtId="168" xfId="0" applyBorder="1" applyFont="1" applyNumberFormat="1"/>
    <xf borderId="1" fillId="4" fontId="4" numFmtId="0" xfId="0" applyBorder="1" applyFont="1"/>
    <xf borderId="1" fillId="4" fontId="4" numFmtId="168" xfId="0" applyBorder="1" applyFont="1" applyNumberFormat="1"/>
    <xf borderId="0" fillId="5" fontId="3" numFmtId="0" xfId="0" applyAlignment="1" applyFont="1">
      <alignment horizontal="center" readingOrder="0"/>
    </xf>
    <xf borderId="0" fillId="8" fontId="2" numFmtId="0" xfId="0" applyAlignment="1" applyFill="1" applyFont="1">
      <alignment readingOrder="0"/>
    </xf>
    <xf borderId="0" fillId="9" fontId="2" numFmtId="169" xfId="0" applyAlignment="1" applyFill="1" applyFont="1" applyNumberFormat="1">
      <alignment readingOrder="0"/>
    </xf>
    <xf borderId="0" fillId="2" fontId="2" numFmtId="169" xfId="0" applyAlignment="1" applyFont="1" applyNumberFormat="1">
      <alignment readingOrder="0"/>
    </xf>
    <xf borderId="0" fillId="3" fontId="2" numFmtId="0" xfId="0" applyAlignment="1" applyFont="1">
      <alignment horizontal="center" readingOrder="0"/>
    </xf>
    <xf borderId="0" fillId="10" fontId="2" numFmtId="9" xfId="0" applyAlignment="1" applyFill="1" applyFont="1" applyNumberFormat="1">
      <alignment horizontal="center" readingOrder="0"/>
    </xf>
    <xf borderId="0" fillId="3" fontId="2" numFmtId="9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0"/>
  <cols>
    <col customWidth="1" min="1" max="1" width="49.0"/>
    <col customWidth="1" min="14" max="14" width="19.71"/>
    <col customWidth="1" min="16" max="16" width="10.29"/>
    <col customWidth="1" min="17" max="17" width="8.14"/>
    <col customWidth="1" min="18" max="18" width="17.14"/>
    <col customWidth="1" min="19" max="19" width="13.0"/>
    <col customWidth="1" min="20" max="20" width="17.0"/>
  </cols>
  <sheetData>
    <row r="1">
      <c r="A1" s="1" t="s">
        <v>0</v>
      </c>
      <c r="B1" s="2"/>
    </row>
    <row r="2">
      <c r="A2" s="3" t="s">
        <v>1</v>
      </c>
      <c r="B2" s="2"/>
    </row>
    <row r="3">
      <c r="A3" s="4" t="s">
        <v>2</v>
      </c>
      <c r="B3" s="2"/>
    </row>
    <row r="4">
      <c r="A4" s="5" t="s">
        <v>3</v>
      </c>
      <c r="B4" s="2"/>
    </row>
    <row r="5">
      <c r="B5" s="2"/>
    </row>
    <row r="6">
      <c r="A6" s="5" t="s">
        <v>4</v>
      </c>
      <c r="B6" s="2"/>
    </row>
    <row r="7">
      <c r="A7" s="5" t="s">
        <v>5</v>
      </c>
      <c r="B7" s="2"/>
    </row>
    <row r="8">
      <c r="B8" s="2"/>
    </row>
    <row r="9">
      <c r="A9" s="5" t="s">
        <v>6</v>
      </c>
      <c r="B9" s="2"/>
    </row>
    <row r="10">
      <c r="A10" s="1" t="s">
        <v>7</v>
      </c>
      <c r="B10" s="2"/>
    </row>
    <row r="11">
      <c r="B11" s="2"/>
    </row>
    <row r="12">
      <c r="A12" s="5"/>
      <c r="B12" s="2"/>
    </row>
    <row r="13">
      <c r="A13" s="5" t="s">
        <v>8</v>
      </c>
      <c r="B13" s="2">
        <f>IFERROR(__xludf.DUMMYFUNCTION("GOOGLEFINANCE(""CURRENCY:USDPLN"")"),4.1235349999999995)</f>
        <v>4.123535</v>
      </c>
    </row>
    <row r="14">
      <c r="A14" s="6" t="s">
        <v>9</v>
      </c>
      <c r="B14" s="7">
        <f>B13</f>
        <v>4.123535</v>
      </c>
      <c r="E14" s="8"/>
      <c r="F14" s="8"/>
      <c r="G14" s="8"/>
    </row>
    <row r="15">
      <c r="A15" s="9" t="s">
        <v>10</v>
      </c>
      <c r="B15" s="10">
        <f>IFERROR(__xludf.DUMMYFUNCTION("GOOGLEFINANCE(""WSE:11B"")*2417199"),1.679953305E9)</f>
        <v>1679953305</v>
      </c>
      <c r="C15" s="8"/>
      <c r="D15" s="11"/>
      <c r="E15" s="12"/>
      <c r="F15" s="13"/>
      <c r="G15" s="13"/>
      <c r="H15" s="13"/>
      <c r="I15" s="13"/>
      <c r="J15" s="13"/>
      <c r="K15" s="8"/>
      <c r="L15" s="8"/>
    </row>
    <row r="16">
      <c r="B16" s="8"/>
      <c r="C16" s="8"/>
      <c r="D16" s="12"/>
      <c r="E16" s="12"/>
      <c r="F16" s="13"/>
      <c r="G16" s="13"/>
      <c r="H16" s="13"/>
      <c r="I16" s="13"/>
      <c r="J16" s="13"/>
      <c r="K16" s="8"/>
      <c r="L16" s="8"/>
    </row>
    <row r="17">
      <c r="A17" s="14" t="s">
        <v>11</v>
      </c>
      <c r="B17" s="15" t="s">
        <v>12</v>
      </c>
      <c r="C17" s="16">
        <v>2023.0</v>
      </c>
      <c r="D17" s="16">
        <v>2024.0</v>
      </c>
      <c r="E17" s="16">
        <v>2025.0</v>
      </c>
      <c r="F17" s="16">
        <v>2026.0</v>
      </c>
      <c r="G17" s="16">
        <v>2027.0</v>
      </c>
      <c r="H17" s="16">
        <v>2028.0</v>
      </c>
      <c r="I17" s="16">
        <v>2029.0</v>
      </c>
      <c r="J17" s="16">
        <v>2030.0</v>
      </c>
      <c r="K17" s="8"/>
      <c r="L17" s="8"/>
    </row>
    <row r="18">
      <c r="A18" s="5" t="s">
        <v>13</v>
      </c>
      <c r="B18" s="17">
        <v>3000000.0</v>
      </c>
      <c r="C18" s="8"/>
      <c r="D18" s="18">
        <f>B18*80%</f>
        <v>2400000</v>
      </c>
      <c r="E18" s="18">
        <f>B18*65%</f>
        <v>1950000</v>
      </c>
      <c r="F18" s="18">
        <f>B18*50%</f>
        <v>1500000</v>
      </c>
      <c r="G18" s="18">
        <f>B18*45%</f>
        <v>1350000</v>
      </c>
      <c r="H18" s="18">
        <f>B18*40%</f>
        <v>1200000</v>
      </c>
      <c r="I18" s="18">
        <f>B18*35%</f>
        <v>1050000</v>
      </c>
      <c r="J18" s="18">
        <f>B18*30%</f>
        <v>900000</v>
      </c>
      <c r="K18" s="8"/>
      <c r="L18" s="8"/>
    </row>
    <row r="19">
      <c r="A19" s="19" t="s">
        <v>14</v>
      </c>
      <c r="B19" s="20">
        <v>39.99</v>
      </c>
      <c r="C19" s="21"/>
      <c r="D19" s="22">
        <f>B19</f>
        <v>39.99</v>
      </c>
      <c r="E19" s="22">
        <f t="shared" ref="E19:J19" si="1">D19</f>
        <v>39.99</v>
      </c>
      <c r="F19" s="22">
        <f t="shared" si="1"/>
        <v>39.99</v>
      </c>
      <c r="G19" s="22">
        <f t="shared" si="1"/>
        <v>39.99</v>
      </c>
      <c r="H19" s="22">
        <f t="shared" si="1"/>
        <v>39.99</v>
      </c>
      <c r="I19" s="22">
        <f t="shared" si="1"/>
        <v>39.99</v>
      </c>
      <c r="J19" s="22">
        <f t="shared" si="1"/>
        <v>39.99</v>
      </c>
      <c r="K19" s="8"/>
      <c r="L19" s="8"/>
    </row>
    <row r="20">
      <c r="A20" s="5" t="s">
        <v>15</v>
      </c>
      <c r="B20" s="23">
        <v>0.48</v>
      </c>
      <c r="C20" s="24"/>
      <c r="D20" s="23">
        <v>0.49</v>
      </c>
      <c r="E20" s="25">
        <v>0.39</v>
      </c>
      <c r="F20" s="25">
        <v>0.3</v>
      </c>
      <c r="G20" s="25">
        <v>0.26</v>
      </c>
      <c r="H20" s="25">
        <v>0.23</v>
      </c>
      <c r="I20" s="25">
        <v>0.21</v>
      </c>
      <c r="J20" s="25">
        <v>0.19</v>
      </c>
      <c r="K20" s="8"/>
      <c r="L20" s="8"/>
    </row>
    <row r="21">
      <c r="A21" s="19" t="s">
        <v>16</v>
      </c>
      <c r="B21" s="2">
        <f>$B$14</f>
        <v>4.123535</v>
      </c>
      <c r="D21" s="2">
        <f t="shared" ref="D21:J21" si="2">$B$14</f>
        <v>4.123535</v>
      </c>
      <c r="E21" s="2">
        <f t="shared" si="2"/>
        <v>4.123535</v>
      </c>
      <c r="F21" s="2">
        <f t="shared" si="2"/>
        <v>4.123535</v>
      </c>
      <c r="G21" s="2">
        <f t="shared" si="2"/>
        <v>4.123535</v>
      </c>
      <c r="H21" s="2">
        <f t="shared" si="2"/>
        <v>4.123535</v>
      </c>
      <c r="I21" s="2">
        <f t="shared" si="2"/>
        <v>4.123535</v>
      </c>
      <c r="J21" s="2">
        <f t="shared" si="2"/>
        <v>4.123535</v>
      </c>
      <c r="K21" s="8"/>
      <c r="L21" s="8"/>
    </row>
    <row r="22">
      <c r="A22" s="26" t="s">
        <v>17</v>
      </c>
      <c r="B22" s="27">
        <f>B18*B19*B20*B21</f>
        <v>237456237.1</v>
      </c>
      <c r="C22" s="27"/>
      <c r="D22" s="27">
        <f t="shared" ref="D22:J22" si="3">D18*D19*D20*D21</f>
        <v>193922593.6</v>
      </c>
      <c r="E22" s="27">
        <f t="shared" si="3"/>
        <v>125406575.2</v>
      </c>
      <c r="F22" s="27">
        <f t="shared" si="3"/>
        <v>74205074.09</v>
      </c>
      <c r="G22" s="27">
        <f t="shared" si="3"/>
        <v>57879957.79</v>
      </c>
      <c r="H22" s="27">
        <f t="shared" si="3"/>
        <v>45512445.44</v>
      </c>
      <c r="I22" s="27">
        <f t="shared" si="3"/>
        <v>36360486.31</v>
      </c>
      <c r="J22" s="27">
        <f t="shared" si="3"/>
        <v>28197928.16</v>
      </c>
      <c r="K22" s="8"/>
      <c r="L22" s="8"/>
    </row>
    <row r="23">
      <c r="A23" s="19" t="s">
        <v>18</v>
      </c>
      <c r="B23" s="28">
        <v>5000000.0</v>
      </c>
      <c r="D23" s="8">
        <f>B23</f>
        <v>5000000</v>
      </c>
      <c r="K23" s="8"/>
      <c r="L23" s="8"/>
    </row>
    <row r="24">
      <c r="A24" s="5" t="s">
        <v>19</v>
      </c>
      <c r="B24" s="17">
        <v>6.0E7</v>
      </c>
      <c r="C24" s="8"/>
      <c r="D24" s="8">
        <f>9/36*B24</f>
        <v>15000000</v>
      </c>
      <c r="E24" s="8">
        <f>12/36*B24</f>
        <v>20000000</v>
      </c>
      <c r="F24" s="8">
        <f>12/36*B24</f>
        <v>20000000</v>
      </c>
      <c r="G24" s="8">
        <f>3/36*B24</f>
        <v>5000000</v>
      </c>
      <c r="H24" s="8">
        <v>0.0</v>
      </c>
      <c r="I24" s="8">
        <v>0.0</v>
      </c>
      <c r="J24" s="8">
        <v>0.0</v>
      </c>
      <c r="K24" s="8"/>
      <c r="L24" s="8"/>
    </row>
    <row r="25">
      <c r="A25" s="26" t="s">
        <v>20</v>
      </c>
      <c r="B25" s="26"/>
      <c r="C25" s="27"/>
      <c r="D25" s="27">
        <f t="shared" ref="D25:J25" si="4">D22-D23-D24</f>
        <v>173922593.6</v>
      </c>
      <c r="E25" s="27">
        <f t="shared" si="4"/>
        <v>105406575.2</v>
      </c>
      <c r="F25" s="27">
        <f t="shared" si="4"/>
        <v>54205074.09</v>
      </c>
      <c r="G25" s="27">
        <f t="shared" si="4"/>
        <v>52879957.79</v>
      </c>
      <c r="H25" s="27">
        <f t="shared" si="4"/>
        <v>45512445.44</v>
      </c>
      <c r="I25" s="27">
        <f t="shared" si="4"/>
        <v>36360486.31</v>
      </c>
      <c r="J25" s="27">
        <f t="shared" si="4"/>
        <v>28197928.16</v>
      </c>
      <c r="L25" s="8"/>
    </row>
    <row r="26">
      <c r="K26" s="8"/>
      <c r="L26" s="8"/>
    </row>
    <row r="27">
      <c r="A27" s="14" t="s">
        <v>21</v>
      </c>
      <c r="B27" s="15" t="s">
        <v>12</v>
      </c>
      <c r="C27" s="16">
        <v>2023.0</v>
      </c>
      <c r="D27" s="16">
        <v>2024.0</v>
      </c>
      <c r="E27" s="16">
        <v>2025.0</v>
      </c>
      <c r="F27" s="16">
        <v>2026.0</v>
      </c>
      <c r="G27" s="16">
        <v>2027.0</v>
      </c>
      <c r="H27" s="16">
        <v>2028.0</v>
      </c>
      <c r="I27" s="16">
        <v>2029.0</v>
      </c>
      <c r="J27" s="16">
        <v>2030.0</v>
      </c>
      <c r="K27" s="8"/>
      <c r="L27" s="12"/>
    </row>
    <row r="28">
      <c r="A28" s="5" t="s">
        <v>13</v>
      </c>
      <c r="B28" s="29">
        <v>850000.0</v>
      </c>
      <c r="C28" s="8"/>
      <c r="D28" s="8"/>
      <c r="E28" s="18">
        <f>D18*20%+E18*20%</f>
        <v>870000</v>
      </c>
      <c r="F28" s="18">
        <f t="shared" ref="F28:J28" si="5">F18*50%</f>
        <v>750000</v>
      </c>
      <c r="G28" s="18">
        <f t="shared" si="5"/>
        <v>675000</v>
      </c>
      <c r="H28" s="18">
        <f t="shared" si="5"/>
        <v>600000</v>
      </c>
      <c r="I28" s="18">
        <f t="shared" si="5"/>
        <v>525000</v>
      </c>
      <c r="J28" s="18">
        <f t="shared" si="5"/>
        <v>450000</v>
      </c>
    </row>
    <row r="29">
      <c r="A29" s="19" t="s">
        <v>14</v>
      </c>
      <c r="B29" s="20">
        <v>9.99</v>
      </c>
      <c r="C29" s="21"/>
      <c r="D29" s="22"/>
      <c r="E29" s="22">
        <f>B29</f>
        <v>9.99</v>
      </c>
      <c r="F29" s="22">
        <f t="shared" ref="F29:J29" si="6">E29</f>
        <v>9.99</v>
      </c>
      <c r="G29" s="22">
        <f t="shared" si="6"/>
        <v>9.99</v>
      </c>
      <c r="H29" s="22">
        <f t="shared" si="6"/>
        <v>9.99</v>
      </c>
      <c r="I29" s="22">
        <f t="shared" si="6"/>
        <v>9.99</v>
      </c>
      <c r="J29" s="22">
        <f t="shared" si="6"/>
        <v>9.99</v>
      </c>
    </row>
    <row r="30">
      <c r="A30" s="5" t="s">
        <v>15</v>
      </c>
      <c r="B30" s="23">
        <v>0.55</v>
      </c>
      <c r="C30" s="24"/>
      <c r="D30" s="24"/>
      <c r="E30" s="23">
        <v>0.55</v>
      </c>
      <c r="F30" s="23">
        <v>0.43</v>
      </c>
      <c r="G30" s="23">
        <v>0.35</v>
      </c>
      <c r="H30" s="23">
        <v>0.32</v>
      </c>
      <c r="I30" s="23">
        <v>0.3</v>
      </c>
      <c r="J30" s="25">
        <v>0.28</v>
      </c>
    </row>
    <row r="31">
      <c r="A31" s="19" t="s">
        <v>16</v>
      </c>
      <c r="B31" s="2">
        <f>$B$14</f>
        <v>4.123535</v>
      </c>
      <c r="E31" s="2">
        <f t="shared" ref="E31:J31" si="7">$B$14</f>
        <v>4.123535</v>
      </c>
      <c r="F31" s="2">
        <f t="shared" si="7"/>
        <v>4.123535</v>
      </c>
      <c r="G31" s="2">
        <f t="shared" si="7"/>
        <v>4.123535</v>
      </c>
      <c r="H31" s="2">
        <f t="shared" si="7"/>
        <v>4.123535</v>
      </c>
      <c r="I31" s="2">
        <f t="shared" si="7"/>
        <v>4.123535</v>
      </c>
      <c r="J31" s="2">
        <f t="shared" si="7"/>
        <v>4.123535</v>
      </c>
    </row>
    <row r="32">
      <c r="A32" s="26" t="s">
        <v>17</v>
      </c>
      <c r="B32" s="27">
        <f>B28*B29*B30*B31</f>
        <v>19258248.6</v>
      </c>
      <c r="C32" s="27"/>
      <c r="D32" s="27"/>
      <c r="E32" s="27">
        <f t="shared" ref="E32:J32" si="8">E28*E29*E30*E31</f>
        <v>19711383.86</v>
      </c>
      <c r="F32" s="27">
        <f t="shared" si="8"/>
        <v>13285101.97</v>
      </c>
      <c r="G32" s="27">
        <f t="shared" si="8"/>
        <v>9732109.586</v>
      </c>
      <c r="H32" s="27">
        <f t="shared" si="8"/>
        <v>7909270.013</v>
      </c>
      <c r="I32" s="27">
        <f t="shared" si="8"/>
        <v>6488073.057</v>
      </c>
      <c r="J32" s="27">
        <f t="shared" si="8"/>
        <v>5190458.446</v>
      </c>
      <c r="L32" s="8"/>
    </row>
    <row r="33">
      <c r="A33" s="19" t="s">
        <v>18</v>
      </c>
      <c r="B33" s="17">
        <v>1000000.0</v>
      </c>
      <c r="D33" s="8"/>
      <c r="E33" s="8">
        <f>B33</f>
        <v>1000000</v>
      </c>
      <c r="L33" s="8"/>
    </row>
    <row r="34">
      <c r="A34" s="5" t="s">
        <v>19</v>
      </c>
      <c r="B34" s="17">
        <v>9000000.0</v>
      </c>
      <c r="C34" s="8"/>
      <c r="D34" s="8"/>
      <c r="E34" s="8">
        <f>9/36*B34</f>
        <v>2250000</v>
      </c>
      <c r="F34" s="8">
        <f>12/36*B34</f>
        <v>3000000</v>
      </c>
      <c r="G34" s="8">
        <f>12/36*B34</f>
        <v>3000000</v>
      </c>
      <c r="H34" s="8">
        <f>3/36*B34</f>
        <v>750000</v>
      </c>
      <c r="I34" s="8">
        <v>0.0</v>
      </c>
      <c r="J34" s="8">
        <v>0.0</v>
      </c>
      <c r="L34" s="8"/>
    </row>
    <row r="35">
      <c r="A35" s="26" t="s">
        <v>20</v>
      </c>
      <c r="B35" s="26"/>
      <c r="C35" s="27"/>
      <c r="D35" s="27"/>
      <c r="E35" s="27">
        <f t="shared" ref="E35:J35" si="9">E32-E33-E34</f>
        <v>16461383.86</v>
      </c>
      <c r="F35" s="27">
        <f t="shared" si="9"/>
        <v>10285101.97</v>
      </c>
      <c r="G35" s="27">
        <f t="shared" si="9"/>
        <v>6732109.586</v>
      </c>
      <c r="H35" s="27">
        <f t="shared" si="9"/>
        <v>7159270.013</v>
      </c>
      <c r="I35" s="27">
        <f t="shared" si="9"/>
        <v>6488073.057</v>
      </c>
      <c r="J35" s="27">
        <f t="shared" si="9"/>
        <v>5190458.446</v>
      </c>
      <c r="L35" s="8"/>
    </row>
    <row r="36">
      <c r="L36" s="8"/>
    </row>
    <row r="37">
      <c r="A37" s="14" t="s">
        <v>22</v>
      </c>
      <c r="B37" s="15" t="s">
        <v>12</v>
      </c>
      <c r="C37" s="16">
        <v>2023.0</v>
      </c>
      <c r="D37" s="16">
        <v>2024.0</v>
      </c>
      <c r="E37" s="16">
        <v>2025.0</v>
      </c>
      <c r="F37" s="16">
        <v>2026.0</v>
      </c>
      <c r="G37" s="16">
        <v>2027.0</v>
      </c>
      <c r="H37" s="16">
        <v>2028.0</v>
      </c>
      <c r="I37" s="16">
        <v>2029.0</v>
      </c>
      <c r="J37" s="16">
        <v>2030.0</v>
      </c>
      <c r="L37" s="12"/>
    </row>
    <row r="38">
      <c r="A38" s="5" t="s">
        <v>13</v>
      </c>
      <c r="B38" s="29">
        <v>850000.0</v>
      </c>
      <c r="C38" s="8"/>
      <c r="D38" s="8"/>
      <c r="E38" s="18">
        <f>D18*20%+E18*15%</f>
        <v>772500</v>
      </c>
      <c r="F38" s="18">
        <f t="shared" ref="F38:J38" si="10">F18*50%</f>
        <v>750000</v>
      </c>
      <c r="G38" s="18">
        <f t="shared" si="10"/>
        <v>675000</v>
      </c>
      <c r="H38" s="18">
        <f t="shared" si="10"/>
        <v>600000</v>
      </c>
      <c r="I38" s="18">
        <f t="shared" si="10"/>
        <v>525000</v>
      </c>
      <c r="J38" s="18">
        <f t="shared" si="10"/>
        <v>450000</v>
      </c>
    </row>
    <row r="39">
      <c r="A39" s="19" t="s">
        <v>14</v>
      </c>
      <c r="B39" s="20">
        <v>19.99</v>
      </c>
      <c r="C39" s="21"/>
      <c r="D39" s="22"/>
      <c r="E39" s="22">
        <f>B39</f>
        <v>19.99</v>
      </c>
      <c r="F39" s="22">
        <f t="shared" ref="F39:J39" si="11">E39</f>
        <v>19.99</v>
      </c>
      <c r="G39" s="22">
        <f t="shared" si="11"/>
        <v>19.99</v>
      </c>
      <c r="H39" s="22">
        <f t="shared" si="11"/>
        <v>19.99</v>
      </c>
      <c r="I39" s="22">
        <f t="shared" si="11"/>
        <v>19.99</v>
      </c>
      <c r="J39" s="22">
        <f t="shared" si="11"/>
        <v>19.99</v>
      </c>
    </row>
    <row r="40">
      <c r="A40" s="5" t="s">
        <v>15</v>
      </c>
      <c r="B40" s="23">
        <v>0.55</v>
      </c>
      <c r="C40" s="24"/>
      <c r="D40" s="24"/>
      <c r="E40" s="23">
        <v>0.55</v>
      </c>
      <c r="F40" s="23">
        <v>0.43</v>
      </c>
      <c r="G40" s="23">
        <v>0.35</v>
      </c>
      <c r="H40" s="23">
        <v>0.32</v>
      </c>
      <c r="I40" s="23">
        <v>0.3</v>
      </c>
      <c r="J40" s="25">
        <v>0.28</v>
      </c>
    </row>
    <row r="41">
      <c r="A41" s="19" t="s">
        <v>16</v>
      </c>
      <c r="B41" s="2">
        <f>$B$14</f>
        <v>4.123535</v>
      </c>
      <c r="E41" s="2">
        <f t="shared" ref="E41:J41" si="12">$B$14</f>
        <v>4.123535</v>
      </c>
      <c r="F41" s="2">
        <f t="shared" si="12"/>
        <v>4.123535</v>
      </c>
      <c r="G41" s="2">
        <f t="shared" si="12"/>
        <v>4.123535</v>
      </c>
      <c r="H41" s="2">
        <f t="shared" si="12"/>
        <v>4.123535</v>
      </c>
      <c r="I41" s="2">
        <f t="shared" si="12"/>
        <v>4.123535</v>
      </c>
      <c r="J41" s="2">
        <f t="shared" si="12"/>
        <v>4.123535</v>
      </c>
    </row>
    <row r="42">
      <c r="A42" s="26" t="s">
        <v>17</v>
      </c>
      <c r="B42" s="27">
        <f>B38*B39*B40*B41</f>
        <v>38535774.72</v>
      </c>
      <c r="C42" s="27"/>
      <c r="D42" s="27"/>
      <c r="E42" s="27">
        <f t="shared" ref="E42:J42" si="13">E38*E39*E40*E41</f>
        <v>35022218.79</v>
      </c>
      <c r="F42" s="27">
        <f t="shared" si="13"/>
        <v>26583502.35</v>
      </c>
      <c r="G42" s="27">
        <f t="shared" si="13"/>
        <v>19473961.02</v>
      </c>
      <c r="H42" s="27">
        <f t="shared" si="13"/>
        <v>15826457.21</v>
      </c>
      <c r="I42" s="27">
        <f t="shared" si="13"/>
        <v>12982640.68</v>
      </c>
      <c r="J42" s="27">
        <f t="shared" si="13"/>
        <v>10386112.55</v>
      </c>
      <c r="L42" s="8"/>
    </row>
    <row r="43">
      <c r="A43" s="19" t="s">
        <v>18</v>
      </c>
      <c r="B43" s="17">
        <v>2000000.0</v>
      </c>
      <c r="D43" s="8"/>
      <c r="E43" s="8">
        <f>B43</f>
        <v>2000000</v>
      </c>
      <c r="L43" s="8"/>
    </row>
    <row r="44">
      <c r="A44" s="5" t="s">
        <v>19</v>
      </c>
      <c r="B44" s="17">
        <v>1.8E7</v>
      </c>
      <c r="C44" s="8"/>
      <c r="D44" s="8"/>
      <c r="E44" s="8">
        <f>3/36*B44</f>
        <v>1500000</v>
      </c>
      <c r="F44" s="8">
        <f>12/36*B44</f>
        <v>6000000</v>
      </c>
      <c r="G44" s="8">
        <f>12/36*B44</f>
        <v>6000000</v>
      </c>
      <c r="H44" s="8">
        <f>9/36*B44</f>
        <v>4500000</v>
      </c>
      <c r="I44" s="8">
        <v>0.0</v>
      </c>
      <c r="J44" s="8">
        <v>0.0</v>
      </c>
      <c r="L44" s="8"/>
    </row>
    <row r="45">
      <c r="A45" s="26" t="s">
        <v>20</v>
      </c>
      <c r="B45" s="26"/>
      <c r="C45" s="27"/>
      <c r="D45" s="27"/>
      <c r="E45" s="27">
        <f t="shared" ref="E45:J45" si="14">E42-E43-E44</f>
        <v>31522218.79</v>
      </c>
      <c r="F45" s="27">
        <f t="shared" si="14"/>
        <v>20583502.35</v>
      </c>
      <c r="G45" s="27">
        <f t="shared" si="14"/>
        <v>13473961.02</v>
      </c>
      <c r="H45" s="27">
        <f t="shared" si="14"/>
        <v>11326457.21</v>
      </c>
      <c r="I45" s="27">
        <f t="shared" si="14"/>
        <v>12982640.68</v>
      </c>
      <c r="J45" s="27">
        <f t="shared" si="14"/>
        <v>10386112.55</v>
      </c>
      <c r="L45" s="8"/>
    </row>
    <row r="46">
      <c r="L46" s="8"/>
    </row>
    <row r="47">
      <c r="A47" s="14" t="s">
        <v>23</v>
      </c>
      <c r="B47" s="15" t="s">
        <v>12</v>
      </c>
      <c r="C47" s="16">
        <v>2023.0</v>
      </c>
      <c r="D47" s="16">
        <v>2024.0</v>
      </c>
      <c r="E47" s="16">
        <v>2025.0</v>
      </c>
      <c r="F47" s="16">
        <v>2026.0</v>
      </c>
      <c r="G47" s="16">
        <v>2027.0</v>
      </c>
      <c r="H47" s="16">
        <v>2028.0</v>
      </c>
      <c r="I47" s="16">
        <v>2029.0</v>
      </c>
      <c r="J47" s="16">
        <v>2030.0</v>
      </c>
      <c r="L47" s="12"/>
    </row>
    <row r="48">
      <c r="A48" s="5" t="s">
        <v>13</v>
      </c>
      <c r="B48" s="28">
        <v>700000.0</v>
      </c>
      <c r="C48" s="8"/>
      <c r="D48" s="18">
        <f>B48*80%</f>
        <v>560000</v>
      </c>
      <c r="E48" s="18">
        <f>B48*50%</f>
        <v>350000</v>
      </c>
      <c r="F48" s="18">
        <f>B48*45%</f>
        <v>315000</v>
      </c>
      <c r="G48" s="18">
        <f>B48*40%</f>
        <v>280000</v>
      </c>
      <c r="H48" s="18">
        <f>B48*35%</f>
        <v>245000</v>
      </c>
      <c r="I48" s="18">
        <f>B48*30%</f>
        <v>210000</v>
      </c>
      <c r="J48" s="18">
        <f>B48*25%</f>
        <v>175000</v>
      </c>
      <c r="K48" s="8"/>
      <c r="L48" s="8"/>
    </row>
    <row r="49">
      <c r="A49" s="19" t="s">
        <v>14</v>
      </c>
      <c r="B49" s="20">
        <v>34.99</v>
      </c>
      <c r="C49" s="21"/>
      <c r="D49" s="22">
        <f>B49</f>
        <v>34.99</v>
      </c>
      <c r="E49" s="22">
        <f t="shared" ref="E49:J49" si="15">D49</f>
        <v>34.99</v>
      </c>
      <c r="F49" s="22">
        <f t="shared" si="15"/>
        <v>34.99</v>
      </c>
      <c r="G49" s="22">
        <f t="shared" si="15"/>
        <v>34.99</v>
      </c>
      <c r="H49" s="22">
        <f t="shared" si="15"/>
        <v>34.99</v>
      </c>
      <c r="I49" s="22">
        <f t="shared" si="15"/>
        <v>34.99</v>
      </c>
      <c r="J49" s="22">
        <f t="shared" si="15"/>
        <v>34.99</v>
      </c>
      <c r="K49" s="8"/>
      <c r="L49" s="8"/>
    </row>
    <row r="50">
      <c r="A50" s="5" t="s">
        <v>15</v>
      </c>
      <c r="B50" s="23">
        <v>0.48</v>
      </c>
      <c r="C50" s="24"/>
      <c r="D50" s="23">
        <v>0.49</v>
      </c>
      <c r="E50" s="25">
        <v>0.39</v>
      </c>
      <c r="F50" s="25">
        <v>0.3</v>
      </c>
      <c r="G50" s="25">
        <v>0.26</v>
      </c>
      <c r="H50" s="25">
        <v>0.23</v>
      </c>
      <c r="I50" s="25">
        <v>0.21</v>
      </c>
      <c r="J50" s="25">
        <v>0.19</v>
      </c>
      <c r="K50" s="8"/>
      <c r="L50" s="8"/>
    </row>
    <row r="51">
      <c r="A51" s="19" t="s">
        <v>16</v>
      </c>
      <c r="B51" s="2">
        <f>$B$14</f>
        <v>4.123535</v>
      </c>
      <c r="D51" s="2">
        <f t="shared" ref="D51:J51" si="16">$B$14</f>
        <v>4.123535</v>
      </c>
      <c r="E51" s="2">
        <f t="shared" si="16"/>
        <v>4.123535</v>
      </c>
      <c r="F51" s="2">
        <f t="shared" si="16"/>
        <v>4.123535</v>
      </c>
      <c r="G51" s="2">
        <f t="shared" si="16"/>
        <v>4.123535</v>
      </c>
      <c r="H51" s="2">
        <f t="shared" si="16"/>
        <v>4.123535</v>
      </c>
      <c r="I51" s="2">
        <f t="shared" si="16"/>
        <v>4.123535</v>
      </c>
      <c r="J51" s="2">
        <f t="shared" si="16"/>
        <v>4.123535</v>
      </c>
      <c r="K51" s="8"/>
    </row>
    <row r="52">
      <c r="A52" s="26" t="s">
        <v>17</v>
      </c>
      <c r="B52" s="27">
        <f>B48*B49*B50*B51</f>
        <v>48478916.52</v>
      </c>
      <c r="C52" s="27"/>
      <c r="D52" s="27">
        <f t="shared" ref="D52:J52" si="17">D48*D49*D50*D51</f>
        <v>39591115.16</v>
      </c>
      <c r="E52" s="27">
        <f t="shared" si="17"/>
        <v>19694559.84</v>
      </c>
      <c r="F52" s="27">
        <f t="shared" si="17"/>
        <v>13634695.27</v>
      </c>
      <c r="G52" s="27">
        <f t="shared" si="17"/>
        <v>10503765.25</v>
      </c>
      <c r="H52" s="27">
        <f t="shared" si="17"/>
        <v>8130318.292</v>
      </c>
      <c r="I52" s="27">
        <f t="shared" si="17"/>
        <v>6362857.794</v>
      </c>
      <c r="J52" s="27">
        <f t="shared" si="17"/>
        <v>4797392.781</v>
      </c>
      <c r="K52" s="8"/>
      <c r="L52" s="8"/>
    </row>
    <row r="53">
      <c r="A53" s="19" t="s">
        <v>18</v>
      </c>
      <c r="B53" s="28">
        <v>4000000.0</v>
      </c>
      <c r="D53" s="8">
        <f>B53</f>
        <v>4000000</v>
      </c>
      <c r="K53" s="22"/>
      <c r="L53" s="8"/>
    </row>
    <row r="54">
      <c r="A54" s="5" t="s">
        <v>19</v>
      </c>
      <c r="B54" s="17">
        <v>3.5E7</v>
      </c>
      <c r="C54" s="8"/>
      <c r="D54" s="8">
        <f>9/36*B54</f>
        <v>8750000</v>
      </c>
      <c r="E54" s="8">
        <f>12/36*B54</f>
        <v>11666666.67</v>
      </c>
      <c r="F54" s="8">
        <f>12/36*B54</f>
        <v>11666666.67</v>
      </c>
      <c r="G54" s="8">
        <f>3/36*B54</f>
        <v>2916666.667</v>
      </c>
      <c r="H54" s="8">
        <v>0.0</v>
      </c>
      <c r="I54" s="8">
        <v>0.0</v>
      </c>
      <c r="J54" s="8">
        <v>0.0</v>
      </c>
      <c r="K54" s="24"/>
      <c r="L54" s="8"/>
    </row>
    <row r="55">
      <c r="A55" s="26" t="s">
        <v>20</v>
      </c>
      <c r="B55" s="26"/>
      <c r="C55" s="27"/>
      <c r="D55" s="27">
        <f t="shared" ref="D55:J55" si="18">D52-D53-D54</f>
        <v>26841115.16</v>
      </c>
      <c r="E55" s="27">
        <f t="shared" si="18"/>
        <v>8027893.171</v>
      </c>
      <c r="F55" s="27">
        <f t="shared" si="18"/>
        <v>1968028.605</v>
      </c>
      <c r="G55" s="27">
        <f t="shared" si="18"/>
        <v>7587098.58</v>
      </c>
      <c r="H55" s="27">
        <f t="shared" si="18"/>
        <v>8130318.292</v>
      </c>
      <c r="I55" s="27">
        <f t="shared" si="18"/>
        <v>6362857.794</v>
      </c>
      <c r="J55" s="27">
        <f t="shared" si="18"/>
        <v>4797392.781</v>
      </c>
      <c r="L55" s="8"/>
    </row>
    <row r="56">
      <c r="K56" s="8"/>
      <c r="L56" s="8"/>
    </row>
    <row r="57">
      <c r="A57" s="14" t="s">
        <v>24</v>
      </c>
      <c r="B57" s="15" t="s">
        <v>12</v>
      </c>
      <c r="C57" s="16">
        <v>2023.0</v>
      </c>
      <c r="D57" s="16">
        <v>2024.0</v>
      </c>
      <c r="E57" s="16">
        <v>2025.0</v>
      </c>
      <c r="F57" s="16">
        <v>2026.0</v>
      </c>
      <c r="G57" s="16">
        <v>2027.0</v>
      </c>
      <c r="H57" s="16">
        <v>2028.0</v>
      </c>
      <c r="I57" s="16">
        <v>2029.0</v>
      </c>
      <c r="J57" s="16">
        <v>2030.0</v>
      </c>
      <c r="K57" s="8"/>
      <c r="L57" s="12"/>
    </row>
    <row r="58">
      <c r="A58" s="5" t="s">
        <v>13</v>
      </c>
      <c r="B58" s="28">
        <v>1000000.0</v>
      </c>
      <c r="C58" s="8"/>
      <c r="D58" s="8"/>
      <c r="E58" s="18">
        <f>B58*65%</f>
        <v>650000</v>
      </c>
      <c r="F58" s="18">
        <f>B58*65%</f>
        <v>650000</v>
      </c>
      <c r="G58" s="18">
        <f>B58*45%</f>
        <v>450000</v>
      </c>
      <c r="H58" s="18">
        <f>B58*40%</f>
        <v>400000</v>
      </c>
      <c r="I58" s="18">
        <f>B58*35%</f>
        <v>350000</v>
      </c>
      <c r="J58" s="18">
        <f>B58*30%</f>
        <v>300000</v>
      </c>
      <c r="K58" s="8"/>
    </row>
    <row r="59">
      <c r="A59" s="19" t="s">
        <v>14</v>
      </c>
      <c r="B59" s="20">
        <v>39.99</v>
      </c>
      <c r="C59" s="21"/>
      <c r="D59" s="22"/>
      <c r="E59" s="22">
        <f>B59</f>
        <v>39.99</v>
      </c>
      <c r="F59" s="22">
        <f t="shared" ref="F59:J59" si="19">E59</f>
        <v>39.99</v>
      </c>
      <c r="G59" s="22">
        <f t="shared" si="19"/>
        <v>39.99</v>
      </c>
      <c r="H59" s="22">
        <f t="shared" si="19"/>
        <v>39.99</v>
      </c>
      <c r="I59" s="22">
        <f t="shared" si="19"/>
        <v>39.99</v>
      </c>
      <c r="J59" s="22">
        <f t="shared" si="19"/>
        <v>39.99</v>
      </c>
      <c r="K59" s="8"/>
    </row>
    <row r="60">
      <c r="A60" s="5" t="s">
        <v>15</v>
      </c>
      <c r="B60" s="23">
        <v>0.48</v>
      </c>
      <c r="C60" s="24"/>
      <c r="D60" s="24"/>
      <c r="E60" s="23">
        <v>0.51</v>
      </c>
      <c r="F60" s="25">
        <v>0.4</v>
      </c>
      <c r="G60" s="25">
        <v>0.3</v>
      </c>
      <c r="H60" s="25">
        <v>0.26</v>
      </c>
      <c r="I60" s="25">
        <v>0.23</v>
      </c>
      <c r="J60" s="25">
        <v>0.21</v>
      </c>
      <c r="K60" s="8"/>
      <c r="L60" s="8"/>
    </row>
    <row r="61">
      <c r="A61" s="19" t="s">
        <v>16</v>
      </c>
      <c r="B61" s="2">
        <f>$B$14</f>
        <v>4.123535</v>
      </c>
      <c r="E61" s="2">
        <f t="shared" ref="E61:J61" si="20">$B$14</f>
        <v>4.123535</v>
      </c>
      <c r="F61" s="2">
        <f t="shared" si="20"/>
        <v>4.123535</v>
      </c>
      <c r="G61" s="2">
        <f t="shared" si="20"/>
        <v>4.123535</v>
      </c>
      <c r="H61" s="2">
        <f t="shared" si="20"/>
        <v>4.123535</v>
      </c>
      <c r="I61" s="2">
        <f t="shared" si="20"/>
        <v>4.123535</v>
      </c>
      <c r="J61" s="2">
        <f t="shared" si="20"/>
        <v>4.123535</v>
      </c>
      <c r="K61" s="8"/>
    </row>
    <row r="62">
      <c r="A62" s="26" t="s">
        <v>17</v>
      </c>
      <c r="B62" s="27">
        <f>B58*B59*B60*B61</f>
        <v>79152079.03</v>
      </c>
      <c r="C62" s="27"/>
      <c r="D62" s="27"/>
      <c r="E62" s="27">
        <f t="shared" ref="E62:J62" si="21">E58*E59*E60*E61</f>
        <v>54664404.58</v>
      </c>
      <c r="F62" s="27">
        <f t="shared" si="21"/>
        <v>42874042.81</v>
      </c>
      <c r="G62" s="27">
        <f t="shared" si="21"/>
        <v>22261522.23</v>
      </c>
      <c r="H62" s="27">
        <f t="shared" si="21"/>
        <v>17149617.12</v>
      </c>
      <c r="I62" s="27">
        <f t="shared" si="21"/>
        <v>13274463.25</v>
      </c>
      <c r="J62" s="27">
        <f t="shared" si="21"/>
        <v>10388710.37</v>
      </c>
      <c r="K62" s="8"/>
      <c r="L62" s="8"/>
    </row>
    <row r="63">
      <c r="A63" s="19" t="s">
        <v>18</v>
      </c>
      <c r="B63" s="28">
        <v>5000000.0</v>
      </c>
      <c r="D63" s="8"/>
      <c r="E63" s="8">
        <f>B63</f>
        <v>5000000</v>
      </c>
      <c r="K63" s="8"/>
      <c r="L63" s="8"/>
    </row>
    <row r="64">
      <c r="A64" s="5" t="s">
        <v>19</v>
      </c>
      <c r="B64" s="17">
        <v>6.5E7</v>
      </c>
      <c r="C64" s="8"/>
      <c r="D64" s="8"/>
      <c r="E64" s="8">
        <f>3/36*B64</f>
        <v>5416666.667</v>
      </c>
      <c r="F64" s="8">
        <f>12/36*B64</f>
        <v>21666666.67</v>
      </c>
      <c r="G64" s="8">
        <f>12/36*B64</f>
        <v>21666666.67</v>
      </c>
      <c r="H64" s="8">
        <f>9/36*B64</f>
        <v>16250000</v>
      </c>
      <c r="I64" s="8">
        <v>0.0</v>
      </c>
      <c r="J64" s="8">
        <v>0.0</v>
      </c>
      <c r="K64" s="8"/>
      <c r="L64" s="8"/>
    </row>
    <row r="65">
      <c r="A65" s="26" t="s">
        <v>20</v>
      </c>
      <c r="B65" s="26"/>
      <c r="C65" s="27"/>
      <c r="D65" s="27"/>
      <c r="E65" s="27">
        <f t="shared" ref="E65:J65" si="22">E62-E63-E64</f>
        <v>44247737.91</v>
      </c>
      <c r="F65" s="27">
        <f t="shared" si="22"/>
        <v>21207376.14</v>
      </c>
      <c r="G65" s="27">
        <f t="shared" si="22"/>
        <v>594855.5611</v>
      </c>
      <c r="H65" s="27">
        <f t="shared" si="22"/>
        <v>899617.1236</v>
      </c>
      <c r="I65" s="27">
        <f t="shared" si="22"/>
        <v>13274463.25</v>
      </c>
      <c r="J65" s="27">
        <f t="shared" si="22"/>
        <v>10388710.37</v>
      </c>
      <c r="K65" s="8"/>
      <c r="L65" s="8"/>
    </row>
    <row r="66">
      <c r="B66" s="8"/>
      <c r="C66" s="8"/>
      <c r="D66" s="8"/>
      <c r="G66" s="8"/>
      <c r="H66" s="8"/>
      <c r="I66" s="8"/>
      <c r="J66" s="8"/>
      <c r="K66" s="8"/>
      <c r="L66" s="8"/>
    </row>
    <row r="67">
      <c r="A67" s="14" t="s">
        <v>25</v>
      </c>
      <c r="B67" s="15" t="s">
        <v>12</v>
      </c>
      <c r="C67" s="16">
        <v>2023.0</v>
      </c>
      <c r="D67" s="16">
        <v>2024.0</v>
      </c>
      <c r="E67" s="16">
        <v>2025.0</v>
      </c>
      <c r="F67" s="16">
        <v>2026.0</v>
      </c>
      <c r="G67" s="16">
        <v>2027.0</v>
      </c>
      <c r="H67" s="16">
        <v>2028.0</v>
      </c>
      <c r="I67" s="16">
        <v>2029.0</v>
      </c>
      <c r="J67" s="16">
        <v>2030.0</v>
      </c>
      <c r="K67" s="8"/>
      <c r="L67" s="12"/>
    </row>
    <row r="68">
      <c r="A68" s="5" t="s">
        <v>13</v>
      </c>
      <c r="B68" s="28">
        <v>600000.0</v>
      </c>
      <c r="C68" s="18">
        <f>B68*65%</f>
        <v>390000</v>
      </c>
      <c r="D68" s="18">
        <f>B68*65%</f>
        <v>390000</v>
      </c>
      <c r="E68" s="18">
        <f>B68*45%</f>
        <v>270000</v>
      </c>
      <c r="F68" s="18">
        <f>B68*40%</f>
        <v>240000</v>
      </c>
      <c r="G68" s="18">
        <f>B68*35%</f>
        <v>210000</v>
      </c>
      <c r="H68" s="18">
        <f>B68*30%</f>
        <v>180000</v>
      </c>
      <c r="I68" s="18">
        <f>B68*25%</f>
        <v>150000</v>
      </c>
      <c r="J68" s="18">
        <f>B68*20%</f>
        <v>120000</v>
      </c>
      <c r="K68" s="8"/>
      <c r="L68" s="8"/>
    </row>
    <row r="69">
      <c r="A69" s="19" t="s">
        <v>14</v>
      </c>
      <c r="B69" s="20">
        <v>34.99</v>
      </c>
      <c r="C69" s="22">
        <f t="shared" ref="C69:J69" si="23">B69</f>
        <v>34.99</v>
      </c>
      <c r="D69" s="22">
        <f t="shared" si="23"/>
        <v>34.99</v>
      </c>
      <c r="E69" s="22">
        <f t="shared" si="23"/>
        <v>34.99</v>
      </c>
      <c r="F69" s="22">
        <f t="shared" si="23"/>
        <v>34.99</v>
      </c>
      <c r="G69" s="22">
        <f t="shared" si="23"/>
        <v>34.99</v>
      </c>
      <c r="H69" s="22">
        <f t="shared" si="23"/>
        <v>34.99</v>
      </c>
      <c r="I69" s="22">
        <f t="shared" si="23"/>
        <v>34.99</v>
      </c>
      <c r="J69" s="22">
        <f t="shared" si="23"/>
        <v>34.99</v>
      </c>
      <c r="K69" s="8"/>
      <c r="L69" s="8"/>
    </row>
    <row r="70">
      <c r="A70" s="5" t="s">
        <v>15</v>
      </c>
      <c r="B70" s="23">
        <v>0.48</v>
      </c>
      <c r="C70" s="23">
        <v>0.51</v>
      </c>
      <c r="D70" s="25">
        <v>0.4</v>
      </c>
      <c r="E70" s="25">
        <v>0.3</v>
      </c>
      <c r="F70" s="25">
        <v>0.26</v>
      </c>
      <c r="G70" s="25">
        <v>0.23</v>
      </c>
      <c r="H70" s="25">
        <v>0.21</v>
      </c>
      <c r="I70" s="25">
        <v>0.19</v>
      </c>
      <c r="J70" s="25">
        <v>0.18</v>
      </c>
      <c r="K70" s="8"/>
      <c r="L70" s="8"/>
    </row>
    <row r="71">
      <c r="A71" s="19" t="s">
        <v>16</v>
      </c>
      <c r="B71" s="2">
        <f t="shared" ref="B71:J71" si="24">$B$14</f>
        <v>4.123535</v>
      </c>
      <c r="C71" s="2">
        <f t="shared" si="24"/>
        <v>4.123535</v>
      </c>
      <c r="D71" s="2">
        <f t="shared" si="24"/>
        <v>4.123535</v>
      </c>
      <c r="E71" s="2">
        <f t="shared" si="24"/>
        <v>4.123535</v>
      </c>
      <c r="F71" s="2">
        <f t="shared" si="24"/>
        <v>4.123535</v>
      </c>
      <c r="G71" s="2">
        <f t="shared" si="24"/>
        <v>4.123535</v>
      </c>
      <c r="H71" s="2">
        <f t="shared" si="24"/>
        <v>4.123535</v>
      </c>
      <c r="I71" s="2">
        <f t="shared" si="24"/>
        <v>4.123535</v>
      </c>
      <c r="J71" s="2">
        <f t="shared" si="24"/>
        <v>4.123535</v>
      </c>
      <c r="K71" s="8"/>
      <c r="L71" s="8"/>
    </row>
    <row r="72">
      <c r="A72" s="26" t="s">
        <v>17</v>
      </c>
      <c r="B72" s="27">
        <f t="shared" ref="B72:J72" si="25">B68*B69*B70*B71</f>
        <v>41553357.02</v>
      </c>
      <c r="C72" s="27">
        <f t="shared" si="25"/>
        <v>28697787.19</v>
      </c>
      <c r="D72" s="27">
        <f t="shared" si="25"/>
        <v>22508068.39</v>
      </c>
      <c r="E72" s="27">
        <f t="shared" si="25"/>
        <v>11686881.66</v>
      </c>
      <c r="F72" s="27">
        <f t="shared" si="25"/>
        <v>9003227.354</v>
      </c>
      <c r="G72" s="27">
        <f t="shared" si="25"/>
        <v>6968844.25</v>
      </c>
      <c r="H72" s="27">
        <f t="shared" si="25"/>
        <v>5453878.109</v>
      </c>
      <c r="I72" s="27">
        <f t="shared" si="25"/>
        <v>4112050.955</v>
      </c>
      <c r="J72" s="27">
        <f t="shared" si="25"/>
        <v>3116501.776</v>
      </c>
      <c r="K72" s="8"/>
      <c r="L72" s="8"/>
    </row>
    <row r="73">
      <c r="A73" s="19" t="s">
        <v>18</v>
      </c>
      <c r="B73" s="28">
        <v>3000000.0</v>
      </c>
      <c r="C73" s="8">
        <f>B73</f>
        <v>3000000</v>
      </c>
      <c r="D73" s="8"/>
      <c r="E73" s="8"/>
      <c r="F73" s="8"/>
      <c r="G73" s="8"/>
      <c r="H73" s="8"/>
      <c r="I73" s="8"/>
      <c r="J73" s="8"/>
      <c r="K73" s="8"/>
      <c r="L73" s="8"/>
    </row>
    <row r="74">
      <c r="A74" s="5" t="s">
        <v>19</v>
      </c>
      <c r="B74" s="28">
        <v>4000000.0</v>
      </c>
      <c r="C74" s="8">
        <f>3/36*B74</f>
        <v>333333.3333</v>
      </c>
      <c r="D74" s="8">
        <f>12/36*B74</f>
        <v>1333333.333</v>
      </c>
      <c r="E74" s="8">
        <f>12/36*B74</f>
        <v>1333333.333</v>
      </c>
      <c r="F74" s="8">
        <f>9/36*B74</f>
        <v>1000000</v>
      </c>
      <c r="G74" s="8">
        <v>0.0</v>
      </c>
      <c r="H74" s="8">
        <v>0.0</v>
      </c>
      <c r="I74" s="8">
        <v>0.0</v>
      </c>
      <c r="J74" s="8">
        <v>0.0</v>
      </c>
      <c r="K74" s="8"/>
      <c r="L74" s="30"/>
    </row>
    <row r="75">
      <c r="A75" s="19" t="s">
        <v>26</v>
      </c>
      <c r="B75" s="31">
        <v>0.7</v>
      </c>
      <c r="C75" s="8">
        <f>max((SUM($C$72:C72)-$B$73-$B$74)*$B$75,0)</f>
        <v>15188451.03</v>
      </c>
      <c r="D75" s="8">
        <f t="shared" ref="D75:J75" si="26">(SUM($C$72:D72)-$B$73-$B$74)*$B$75-SUM($C$75:C75)</f>
        <v>15755647.87</v>
      </c>
      <c r="E75" s="8">
        <f t="shared" si="26"/>
        <v>8180817.163</v>
      </c>
      <c r="F75" s="8">
        <f t="shared" si="26"/>
        <v>6302259.148</v>
      </c>
      <c r="G75" s="8">
        <f t="shared" si="26"/>
        <v>4878190.975</v>
      </c>
      <c r="H75" s="8">
        <f t="shared" si="26"/>
        <v>3817714.676</v>
      </c>
      <c r="I75" s="8">
        <f t="shared" si="26"/>
        <v>2878435.669</v>
      </c>
      <c r="J75" s="8">
        <f t="shared" si="26"/>
        <v>2181551.244</v>
      </c>
      <c r="K75" s="8"/>
      <c r="L75" s="30"/>
    </row>
    <row r="76">
      <c r="A76" s="26" t="s">
        <v>27</v>
      </c>
      <c r="B76" s="26"/>
      <c r="C76" s="27">
        <f t="shared" ref="C76:J76" si="27">C72-C73-C74-C75</f>
        <v>10176002.82</v>
      </c>
      <c r="D76" s="27">
        <f t="shared" si="27"/>
        <v>5419087.182</v>
      </c>
      <c r="E76" s="27">
        <f t="shared" si="27"/>
        <v>2172731.165</v>
      </c>
      <c r="F76" s="27">
        <f t="shared" si="27"/>
        <v>1700968.206</v>
      </c>
      <c r="G76" s="27">
        <f t="shared" si="27"/>
        <v>2090653.275</v>
      </c>
      <c r="H76" s="27">
        <f t="shared" si="27"/>
        <v>1636163.433</v>
      </c>
      <c r="I76" s="27">
        <f t="shared" si="27"/>
        <v>1233615.287</v>
      </c>
      <c r="J76" s="27">
        <f t="shared" si="27"/>
        <v>934950.5329</v>
      </c>
      <c r="K76" s="8"/>
    </row>
    <row r="7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>
      <c r="A78" s="14" t="s">
        <v>28</v>
      </c>
      <c r="B78" s="15" t="s">
        <v>12</v>
      </c>
      <c r="C78" s="16">
        <v>2023.0</v>
      </c>
      <c r="D78" s="16">
        <v>2024.0</v>
      </c>
      <c r="E78" s="16">
        <v>2025.0</v>
      </c>
      <c r="F78" s="16">
        <v>2026.0</v>
      </c>
      <c r="G78" s="16">
        <v>2027.0</v>
      </c>
      <c r="H78" s="16">
        <v>2028.0</v>
      </c>
      <c r="I78" s="16">
        <v>2029.0</v>
      </c>
      <c r="J78" s="16">
        <v>2030.0</v>
      </c>
      <c r="K78" s="8"/>
      <c r="L78" s="12"/>
    </row>
    <row r="79">
      <c r="A79" s="5" t="s">
        <v>13</v>
      </c>
      <c r="B79" s="17">
        <v>500000.0</v>
      </c>
      <c r="C79" s="18">
        <f>B79*65%</f>
        <v>325000</v>
      </c>
      <c r="D79" s="18">
        <f>B79*65%</f>
        <v>325000</v>
      </c>
      <c r="E79" s="18">
        <f>B79*45%</f>
        <v>225000</v>
      </c>
      <c r="F79" s="18">
        <f>B79*40%</f>
        <v>200000</v>
      </c>
      <c r="G79" s="18">
        <f>B79*35%</f>
        <v>175000</v>
      </c>
      <c r="H79" s="18">
        <f>B79*30%</f>
        <v>150000</v>
      </c>
      <c r="I79" s="18">
        <f>B79*25%</f>
        <v>125000</v>
      </c>
      <c r="J79" s="18">
        <f>B79*20%</f>
        <v>100000</v>
      </c>
      <c r="K79" s="8"/>
      <c r="L79" s="8"/>
    </row>
    <row r="80">
      <c r="A80" s="19" t="s">
        <v>14</v>
      </c>
      <c r="B80" s="20">
        <v>34.99</v>
      </c>
      <c r="C80" s="22">
        <f t="shared" ref="C80:J80" si="28">B80</f>
        <v>34.99</v>
      </c>
      <c r="D80" s="22">
        <f t="shared" si="28"/>
        <v>34.99</v>
      </c>
      <c r="E80" s="22">
        <f t="shared" si="28"/>
        <v>34.99</v>
      </c>
      <c r="F80" s="22">
        <f t="shared" si="28"/>
        <v>34.99</v>
      </c>
      <c r="G80" s="22">
        <f t="shared" si="28"/>
        <v>34.99</v>
      </c>
      <c r="H80" s="22">
        <f t="shared" si="28"/>
        <v>34.99</v>
      </c>
      <c r="I80" s="22">
        <f t="shared" si="28"/>
        <v>34.99</v>
      </c>
      <c r="J80" s="22">
        <f t="shared" si="28"/>
        <v>34.99</v>
      </c>
    </row>
    <row r="81">
      <c r="A81" s="5" t="s">
        <v>15</v>
      </c>
      <c r="B81" s="23">
        <v>0.48</v>
      </c>
      <c r="C81" s="23">
        <v>0.51</v>
      </c>
      <c r="D81" s="25">
        <v>0.4</v>
      </c>
      <c r="E81" s="25">
        <v>0.3</v>
      </c>
      <c r="F81" s="25">
        <v>0.26</v>
      </c>
      <c r="G81" s="25">
        <v>0.23</v>
      </c>
      <c r="H81" s="25">
        <v>0.21</v>
      </c>
      <c r="I81" s="25">
        <v>0.19</v>
      </c>
      <c r="J81" s="25">
        <v>0.18</v>
      </c>
      <c r="K81" s="8"/>
      <c r="L81" s="8"/>
    </row>
    <row r="82">
      <c r="A82" s="19" t="s">
        <v>16</v>
      </c>
      <c r="B82" s="2">
        <f t="shared" ref="B82:J82" si="29">$B$14</f>
        <v>4.123535</v>
      </c>
      <c r="C82" s="2">
        <f t="shared" si="29"/>
        <v>4.123535</v>
      </c>
      <c r="D82" s="2">
        <f t="shared" si="29"/>
        <v>4.123535</v>
      </c>
      <c r="E82" s="2">
        <f t="shared" si="29"/>
        <v>4.123535</v>
      </c>
      <c r="F82" s="2">
        <f t="shared" si="29"/>
        <v>4.123535</v>
      </c>
      <c r="G82" s="2">
        <f t="shared" si="29"/>
        <v>4.123535</v>
      </c>
      <c r="H82" s="2">
        <f t="shared" si="29"/>
        <v>4.123535</v>
      </c>
      <c r="I82" s="2">
        <f t="shared" si="29"/>
        <v>4.123535</v>
      </c>
      <c r="J82" s="2">
        <f t="shared" si="29"/>
        <v>4.123535</v>
      </c>
    </row>
    <row r="83">
      <c r="A83" s="26" t="s">
        <v>17</v>
      </c>
      <c r="B83" s="27">
        <f t="shared" ref="B83:J83" si="30">B79*B80*B81*B82</f>
        <v>34627797.52</v>
      </c>
      <c r="C83" s="27">
        <f t="shared" si="30"/>
        <v>23914822.66</v>
      </c>
      <c r="D83" s="27">
        <f t="shared" si="30"/>
        <v>18756723.65</v>
      </c>
      <c r="E83" s="27">
        <f t="shared" si="30"/>
        <v>9739068.051</v>
      </c>
      <c r="F83" s="27">
        <f t="shared" si="30"/>
        <v>7502689.462</v>
      </c>
      <c r="G83" s="27">
        <f t="shared" si="30"/>
        <v>5807370.208</v>
      </c>
      <c r="H83" s="27">
        <f t="shared" si="30"/>
        <v>4544898.424</v>
      </c>
      <c r="I83" s="27">
        <f t="shared" si="30"/>
        <v>3426709.129</v>
      </c>
      <c r="J83" s="27">
        <f t="shared" si="30"/>
        <v>2597084.814</v>
      </c>
      <c r="K83" s="8"/>
      <c r="L83" s="8"/>
    </row>
    <row r="84">
      <c r="A84" s="19" t="s">
        <v>18</v>
      </c>
      <c r="B84" s="28">
        <v>3000000.0</v>
      </c>
      <c r="C84" s="8">
        <f>B84</f>
        <v>3000000</v>
      </c>
      <c r="D84" s="8"/>
      <c r="E84" s="8"/>
      <c r="F84" s="8"/>
      <c r="G84" s="8"/>
      <c r="H84" s="8"/>
      <c r="I84" s="8"/>
      <c r="J84" s="8"/>
      <c r="K84" s="8"/>
      <c r="L84" s="8"/>
    </row>
    <row r="85">
      <c r="A85" s="5" t="s">
        <v>19</v>
      </c>
      <c r="B85" s="17">
        <v>2.0E7</v>
      </c>
      <c r="C85" s="8">
        <f>3/36*B85</f>
        <v>1666666.667</v>
      </c>
      <c r="D85" s="8">
        <f>12/36*B85</f>
        <v>6666666.667</v>
      </c>
      <c r="E85" s="8">
        <f>12/36*B85</f>
        <v>6666666.667</v>
      </c>
      <c r="F85" s="8">
        <f>9/36*B85</f>
        <v>5000000</v>
      </c>
      <c r="G85" s="8">
        <v>0.0</v>
      </c>
      <c r="H85" s="8">
        <v>0.0</v>
      </c>
      <c r="I85" s="8">
        <v>0.0</v>
      </c>
      <c r="J85" s="8">
        <v>0.0</v>
      </c>
      <c r="L85" s="30"/>
      <c r="M85" s="32"/>
    </row>
    <row r="86">
      <c r="A86" s="19" t="s">
        <v>26</v>
      </c>
      <c r="B86" s="31">
        <v>0.35</v>
      </c>
      <c r="C86" s="8">
        <f>max((SUM($C$83:C83)-$B$84-$B$85)*$B$86,0)</f>
        <v>320187.9308</v>
      </c>
      <c r="D86" s="8">
        <f t="shared" ref="D86:J86" si="31">(SUM($C$83:D83)-$B$84-$B$85)*$B$86-SUM($C$86:C86)</f>
        <v>6564853.279</v>
      </c>
      <c r="E86" s="8">
        <f t="shared" si="31"/>
        <v>3408673.818</v>
      </c>
      <c r="F86" s="8">
        <f t="shared" si="31"/>
        <v>2625941.312</v>
      </c>
      <c r="G86" s="8">
        <f t="shared" si="31"/>
        <v>2032579.573</v>
      </c>
      <c r="H86" s="8">
        <f t="shared" si="31"/>
        <v>1590714.448</v>
      </c>
      <c r="I86" s="8">
        <f t="shared" si="31"/>
        <v>1199348.195</v>
      </c>
      <c r="J86" s="8">
        <f t="shared" si="31"/>
        <v>908979.6848</v>
      </c>
      <c r="L86" s="30"/>
    </row>
    <row r="87">
      <c r="A87" s="26" t="s">
        <v>27</v>
      </c>
      <c r="B87" s="26"/>
      <c r="C87" s="27">
        <f t="shared" ref="C87:J87" si="32">C83-C84-C85-C86</f>
        <v>18927968.06</v>
      </c>
      <c r="D87" s="27">
        <f t="shared" si="32"/>
        <v>5525203.709</v>
      </c>
      <c r="E87" s="27">
        <f t="shared" si="32"/>
        <v>-336272.4333</v>
      </c>
      <c r="F87" s="27">
        <f t="shared" si="32"/>
        <v>-123251.8498</v>
      </c>
      <c r="G87" s="27">
        <f t="shared" si="32"/>
        <v>3774790.635</v>
      </c>
      <c r="H87" s="27">
        <f t="shared" si="32"/>
        <v>2954183.976</v>
      </c>
      <c r="I87" s="27">
        <f t="shared" si="32"/>
        <v>2227360.934</v>
      </c>
      <c r="J87" s="27">
        <f t="shared" si="32"/>
        <v>1688105.129</v>
      </c>
    </row>
    <row r="88">
      <c r="L88" s="8"/>
    </row>
    <row r="89">
      <c r="A89" s="14" t="s">
        <v>29</v>
      </c>
      <c r="B89" s="15" t="s">
        <v>12</v>
      </c>
      <c r="C89" s="16">
        <v>2023.0</v>
      </c>
      <c r="D89" s="16">
        <v>2024.0</v>
      </c>
      <c r="E89" s="16">
        <v>2025.0</v>
      </c>
      <c r="F89" s="16">
        <v>2026.0</v>
      </c>
      <c r="G89" s="16">
        <v>2027.0</v>
      </c>
      <c r="H89" s="16">
        <v>2028.0</v>
      </c>
      <c r="I89" s="16">
        <v>2029.0</v>
      </c>
      <c r="J89" s="16">
        <v>2030.0</v>
      </c>
      <c r="K89" s="8"/>
      <c r="L89" s="12"/>
    </row>
    <row r="90">
      <c r="A90" s="5" t="s">
        <v>13</v>
      </c>
      <c r="B90" s="17">
        <v>500000.0</v>
      </c>
      <c r="C90" s="8"/>
      <c r="D90" s="18">
        <f>B90*80%</f>
        <v>400000</v>
      </c>
      <c r="E90" s="18">
        <f>B90*50%</f>
        <v>250000</v>
      </c>
      <c r="F90" s="18">
        <f>B90*45%</f>
        <v>225000</v>
      </c>
      <c r="G90" s="18">
        <f>B90*40%</f>
        <v>200000</v>
      </c>
      <c r="H90" s="18">
        <f>B90*35%</f>
        <v>175000</v>
      </c>
      <c r="I90" s="18">
        <f>B90*30%</f>
        <v>150000</v>
      </c>
      <c r="J90" s="18">
        <f>B90*25%</f>
        <v>125000</v>
      </c>
      <c r="K90" s="8"/>
      <c r="L90" s="8"/>
    </row>
    <row r="91">
      <c r="A91" s="19" t="s">
        <v>14</v>
      </c>
      <c r="B91" s="20">
        <v>34.99</v>
      </c>
      <c r="C91" s="21"/>
      <c r="D91" s="22">
        <f>B91</f>
        <v>34.99</v>
      </c>
      <c r="E91" s="22">
        <f t="shared" ref="E91:J91" si="33">D91</f>
        <v>34.99</v>
      </c>
      <c r="F91" s="22">
        <f t="shared" si="33"/>
        <v>34.99</v>
      </c>
      <c r="G91" s="22">
        <f t="shared" si="33"/>
        <v>34.99</v>
      </c>
      <c r="H91" s="22">
        <f t="shared" si="33"/>
        <v>34.99</v>
      </c>
      <c r="I91" s="22">
        <f t="shared" si="33"/>
        <v>34.99</v>
      </c>
      <c r="J91" s="22">
        <f t="shared" si="33"/>
        <v>34.99</v>
      </c>
    </row>
    <row r="92">
      <c r="A92" s="5" t="s">
        <v>15</v>
      </c>
      <c r="B92" s="23">
        <v>0.48</v>
      </c>
      <c r="C92" s="24"/>
      <c r="D92" s="23">
        <v>0.49</v>
      </c>
      <c r="E92" s="25">
        <v>0.39</v>
      </c>
      <c r="F92" s="25">
        <v>0.3</v>
      </c>
      <c r="G92" s="25">
        <v>0.26</v>
      </c>
      <c r="H92" s="25">
        <v>0.23</v>
      </c>
      <c r="I92" s="25">
        <v>0.21</v>
      </c>
      <c r="J92" s="25">
        <v>0.19</v>
      </c>
      <c r="K92" s="8"/>
      <c r="L92" s="8"/>
    </row>
    <row r="93">
      <c r="A93" s="19" t="s">
        <v>16</v>
      </c>
      <c r="B93" s="2">
        <f>$B$14</f>
        <v>4.123535</v>
      </c>
      <c r="D93" s="2">
        <f t="shared" ref="D93:J93" si="34">$B$14</f>
        <v>4.123535</v>
      </c>
      <c r="E93" s="2">
        <f t="shared" si="34"/>
        <v>4.123535</v>
      </c>
      <c r="F93" s="2">
        <f t="shared" si="34"/>
        <v>4.123535</v>
      </c>
      <c r="G93" s="2">
        <f t="shared" si="34"/>
        <v>4.123535</v>
      </c>
      <c r="H93" s="2">
        <f t="shared" si="34"/>
        <v>4.123535</v>
      </c>
      <c r="I93" s="2">
        <f t="shared" si="34"/>
        <v>4.123535</v>
      </c>
      <c r="J93" s="2">
        <f t="shared" si="34"/>
        <v>4.123535</v>
      </c>
    </row>
    <row r="94">
      <c r="A94" s="26" t="s">
        <v>17</v>
      </c>
      <c r="B94" s="27">
        <f>B90*B91*B92*B93</f>
        <v>34627797.52</v>
      </c>
      <c r="C94" s="27"/>
      <c r="D94" s="27">
        <f t="shared" ref="D94:J94" si="35">D90*D91*D92*D93</f>
        <v>28279367.97</v>
      </c>
      <c r="E94" s="27">
        <f t="shared" si="35"/>
        <v>14067542.74</v>
      </c>
      <c r="F94" s="27">
        <f t="shared" si="35"/>
        <v>9739068.051</v>
      </c>
      <c r="G94" s="27">
        <f t="shared" si="35"/>
        <v>7502689.462</v>
      </c>
      <c r="H94" s="27">
        <f t="shared" si="35"/>
        <v>5807370.208</v>
      </c>
      <c r="I94" s="27">
        <f t="shared" si="35"/>
        <v>4544898.424</v>
      </c>
      <c r="J94" s="27">
        <f t="shared" si="35"/>
        <v>3426709.129</v>
      </c>
      <c r="K94" s="8"/>
      <c r="L94" s="8"/>
    </row>
    <row r="95">
      <c r="A95" s="19" t="s">
        <v>18</v>
      </c>
      <c r="B95" s="28">
        <v>3000000.0</v>
      </c>
      <c r="C95" s="8"/>
      <c r="D95" s="8">
        <f>B95</f>
        <v>3000000</v>
      </c>
      <c r="K95" s="8"/>
      <c r="L95" s="8"/>
    </row>
    <row r="96">
      <c r="A96" s="5" t="s">
        <v>19</v>
      </c>
      <c r="B96" s="17">
        <v>1.2E7</v>
      </c>
      <c r="C96" s="8"/>
      <c r="D96" s="8">
        <f>9/36*B96</f>
        <v>3000000</v>
      </c>
      <c r="E96" s="8">
        <f>12/36*B96</f>
        <v>4000000</v>
      </c>
      <c r="F96" s="8">
        <f>12/36*B96</f>
        <v>4000000</v>
      </c>
      <c r="G96" s="8">
        <f>3/36*B96</f>
        <v>1000000</v>
      </c>
      <c r="H96" s="8">
        <v>0.0</v>
      </c>
      <c r="I96" s="8">
        <v>0.0</v>
      </c>
      <c r="J96" s="8">
        <v>0.0</v>
      </c>
      <c r="L96" s="30"/>
      <c r="M96" s="32"/>
    </row>
    <row r="97">
      <c r="A97" s="19" t="s">
        <v>26</v>
      </c>
      <c r="B97" s="31">
        <v>0.5</v>
      </c>
      <c r="C97" s="8"/>
      <c r="D97" s="8">
        <f>max((SUM($D$94:D94)-$B$95-$B$96)*$B$97,0)</f>
        <v>6639683.986</v>
      </c>
      <c r="E97" s="8">
        <f t="shared" ref="E97:J97" si="36">(SUM($C$94:E94)-$B$95-$B$96)*$B$97-SUM($C$97:D97)</f>
        <v>7033771.37</v>
      </c>
      <c r="F97" s="8">
        <f t="shared" si="36"/>
        <v>4869534.026</v>
      </c>
      <c r="G97" s="8">
        <f t="shared" si="36"/>
        <v>3751344.731</v>
      </c>
      <c r="H97" s="8">
        <f t="shared" si="36"/>
        <v>2903685.104</v>
      </c>
      <c r="I97" s="8">
        <f t="shared" si="36"/>
        <v>2272449.212</v>
      </c>
      <c r="J97" s="8">
        <f t="shared" si="36"/>
        <v>1713354.565</v>
      </c>
      <c r="L97" s="30"/>
    </row>
    <row r="98">
      <c r="A98" s="26" t="s">
        <v>27</v>
      </c>
      <c r="B98" s="26"/>
      <c r="C98" s="27"/>
      <c r="D98" s="27">
        <f t="shared" ref="D98:J98" si="37">D94-D95-D96-D97</f>
        <v>15639683.99</v>
      </c>
      <c r="E98" s="27">
        <f t="shared" si="37"/>
        <v>3033771.37</v>
      </c>
      <c r="F98" s="27">
        <f t="shared" si="37"/>
        <v>869534.0257</v>
      </c>
      <c r="G98" s="27">
        <f t="shared" si="37"/>
        <v>2751344.731</v>
      </c>
      <c r="H98" s="27">
        <f t="shared" si="37"/>
        <v>2903685.104</v>
      </c>
      <c r="I98" s="27">
        <f t="shared" si="37"/>
        <v>2272449.212</v>
      </c>
      <c r="J98" s="27">
        <f t="shared" si="37"/>
        <v>1713354.565</v>
      </c>
      <c r="L98" s="30"/>
    </row>
    <row r="99">
      <c r="L99" s="8"/>
    </row>
    <row r="100">
      <c r="A100" s="14" t="s">
        <v>30</v>
      </c>
      <c r="B100" s="15" t="s">
        <v>12</v>
      </c>
      <c r="C100" s="16">
        <v>2023.0</v>
      </c>
      <c r="D100" s="16">
        <v>2024.0</v>
      </c>
      <c r="E100" s="16">
        <v>2025.0</v>
      </c>
      <c r="F100" s="16">
        <v>2026.0</v>
      </c>
      <c r="G100" s="16">
        <v>2027.0</v>
      </c>
      <c r="H100" s="16">
        <v>2028.0</v>
      </c>
      <c r="I100" s="16">
        <v>2029.0</v>
      </c>
      <c r="J100" s="16">
        <v>2030.0</v>
      </c>
      <c r="L100" s="8"/>
    </row>
    <row r="101">
      <c r="A101" s="5" t="s">
        <v>13</v>
      </c>
      <c r="B101" s="17">
        <v>500000.0</v>
      </c>
      <c r="C101" s="8"/>
      <c r="D101" s="18">
        <f>B101*65%</f>
        <v>325000</v>
      </c>
      <c r="E101" s="18">
        <f>B101*65%</f>
        <v>325000</v>
      </c>
      <c r="F101" s="18">
        <f>B101*45%</f>
        <v>225000</v>
      </c>
      <c r="G101" s="18">
        <f>B101*40%</f>
        <v>200000</v>
      </c>
      <c r="H101" s="18">
        <f>B101*35%</f>
        <v>175000</v>
      </c>
      <c r="I101" s="18">
        <f>B101*30%</f>
        <v>150000</v>
      </c>
      <c r="J101" s="18">
        <f>B101*25%</f>
        <v>125000</v>
      </c>
      <c r="L101" s="8"/>
    </row>
    <row r="102">
      <c r="A102" s="19" t="s">
        <v>14</v>
      </c>
      <c r="B102" s="33">
        <v>34.99</v>
      </c>
      <c r="C102" s="21"/>
      <c r="D102" s="22">
        <f>B102</f>
        <v>34.99</v>
      </c>
      <c r="E102" s="22">
        <f t="shared" ref="E102:J102" si="38">D102</f>
        <v>34.99</v>
      </c>
      <c r="F102" s="22">
        <f t="shared" si="38"/>
        <v>34.99</v>
      </c>
      <c r="G102" s="22">
        <f t="shared" si="38"/>
        <v>34.99</v>
      </c>
      <c r="H102" s="22">
        <f t="shared" si="38"/>
        <v>34.99</v>
      </c>
      <c r="I102" s="22">
        <f t="shared" si="38"/>
        <v>34.99</v>
      </c>
      <c r="J102" s="22">
        <f t="shared" si="38"/>
        <v>34.99</v>
      </c>
      <c r="L102" s="8"/>
    </row>
    <row r="103">
      <c r="A103" s="5" t="s">
        <v>15</v>
      </c>
      <c r="B103" s="23">
        <v>0.48</v>
      </c>
      <c r="C103" s="24"/>
      <c r="D103" s="23">
        <v>0.51</v>
      </c>
      <c r="E103" s="25">
        <v>0.4</v>
      </c>
      <c r="F103" s="25">
        <v>0.3</v>
      </c>
      <c r="G103" s="25">
        <v>0.26</v>
      </c>
      <c r="H103" s="25">
        <v>0.23</v>
      </c>
      <c r="I103" s="25">
        <v>0.21</v>
      </c>
      <c r="J103" s="25">
        <v>0.19</v>
      </c>
      <c r="L103" s="8"/>
    </row>
    <row r="104">
      <c r="A104" s="19" t="s">
        <v>16</v>
      </c>
      <c r="B104" s="2">
        <f>$B$14</f>
        <v>4.123535</v>
      </c>
      <c r="D104" s="2">
        <f t="shared" ref="D104:J104" si="39">$B$14</f>
        <v>4.123535</v>
      </c>
      <c r="E104" s="2">
        <f t="shared" si="39"/>
        <v>4.123535</v>
      </c>
      <c r="F104" s="2">
        <f t="shared" si="39"/>
        <v>4.123535</v>
      </c>
      <c r="G104" s="2">
        <f t="shared" si="39"/>
        <v>4.123535</v>
      </c>
      <c r="H104" s="2">
        <f t="shared" si="39"/>
        <v>4.123535</v>
      </c>
      <c r="I104" s="2">
        <f t="shared" si="39"/>
        <v>4.123535</v>
      </c>
      <c r="J104" s="2">
        <f t="shared" si="39"/>
        <v>4.123535</v>
      </c>
      <c r="L104" s="8"/>
    </row>
    <row r="105">
      <c r="A105" s="26" t="s">
        <v>17</v>
      </c>
      <c r="B105" s="27">
        <f t="shared" ref="B105:J105" si="40">B101*B102*B103*B104</f>
        <v>34627797.52</v>
      </c>
      <c r="C105" s="27">
        <f t="shared" si="40"/>
        <v>0</v>
      </c>
      <c r="D105" s="27">
        <f t="shared" si="40"/>
        <v>23914822.66</v>
      </c>
      <c r="E105" s="27">
        <f t="shared" si="40"/>
        <v>18756723.65</v>
      </c>
      <c r="F105" s="27">
        <f t="shared" si="40"/>
        <v>9739068.051</v>
      </c>
      <c r="G105" s="27">
        <f t="shared" si="40"/>
        <v>7502689.462</v>
      </c>
      <c r="H105" s="27">
        <f t="shared" si="40"/>
        <v>5807370.208</v>
      </c>
      <c r="I105" s="27">
        <f t="shared" si="40"/>
        <v>4544898.424</v>
      </c>
      <c r="J105" s="27">
        <f t="shared" si="40"/>
        <v>3426709.129</v>
      </c>
      <c r="L105" s="8"/>
    </row>
    <row r="106">
      <c r="A106" s="19" t="s">
        <v>18</v>
      </c>
      <c r="B106" s="28">
        <v>3000000.0</v>
      </c>
      <c r="C106" s="8"/>
      <c r="D106" s="8">
        <f>B106</f>
        <v>3000000</v>
      </c>
      <c r="E106" s="8"/>
      <c r="F106" s="8"/>
      <c r="G106" s="8"/>
      <c r="H106" s="8"/>
      <c r="I106" s="8"/>
      <c r="J106" s="8"/>
      <c r="L106" s="8"/>
    </row>
    <row r="107">
      <c r="A107" s="5" t="s">
        <v>19</v>
      </c>
      <c r="B107" s="17">
        <v>1.6E7</v>
      </c>
      <c r="C107" s="8"/>
      <c r="D107" s="8">
        <f>3/36*B107</f>
        <v>1333333.333</v>
      </c>
      <c r="E107" s="8">
        <f>12/36*B107</f>
        <v>5333333.333</v>
      </c>
      <c r="F107" s="8">
        <f>12/36*B107</f>
        <v>5333333.333</v>
      </c>
      <c r="G107" s="8">
        <f>9/36*B107</f>
        <v>4000000</v>
      </c>
      <c r="H107" s="8">
        <v>0.0</v>
      </c>
      <c r="I107" s="8">
        <v>0.0</v>
      </c>
      <c r="J107" s="8">
        <v>0.0</v>
      </c>
      <c r="L107" s="30"/>
    </row>
    <row r="108">
      <c r="A108" s="19" t="s">
        <v>26</v>
      </c>
      <c r="B108" s="31">
        <v>0.45</v>
      </c>
      <c r="C108" s="8"/>
      <c r="D108" s="8">
        <f>max((SUM($D$105:D105)-$B$106-$B$107)*$B$108,0)</f>
        <v>2211670.197</v>
      </c>
      <c r="E108" s="8">
        <f t="shared" ref="E108:J108" si="41">max((SUM($D$105:E105)-$B$106-$B$107)*$B$108-SUM($D$108:D108),0)</f>
        <v>8440525.645</v>
      </c>
      <c r="F108" s="8">
        <f t="shared" si="41"/>
        <v>4382580.623</v>
      </c>
      <c r="G108" s="8">
        <f t="shared" si="41"/>
        <v>3376210.258</v>
      </c>
      <c r="H108" s="8">
        <f t="shared" si="41"/>
        <v>2613316.594</v>
      </c>
      <c r="I108" s="8">
        <f t="shared" si="41"/>
        <v>2045204.291</v>
      </c>
      <c r="J108" s="8">
        <f t="shared" si="41"/>
        <v>1542019.108</v>
      </c>
      <c r="L108" s="30"/>
    </row>
    <row r="109">
      <c r="A109" s="26" t="s">
        <v>27</v>
      </c>
      <c r="B109" s="26"/>
      <c r="C109" s="27">
        <f t="shared" ref="C109:J109" si="42">C105-C106-C107-C108</f>
        <v>0</v>
      </c>
      <c r="D109" s="27">
        <f t="shared" si="42"/>
        <v>17369819.13</v>
      </c>
      <c r="E109" s="27">
        <f t="shared" si="42"/>
        <v>4982864.677</v>
      </c>
      <c r="F109" s="27">
        <f t="shared" si="42"/>
        <v>23154.09492</v>
      </c>
      <c r="G109" s="27">
        <f t="shared" si="42"/>
        <v>126479.204</v>
      </c>
      <c r="H109" s="27">
        <f t="shared" si="42"/>
        <v>3194053.615</v>
      </c>
      <c r="I109" s="27">
        <f t="shared" si="42"/>
        <v>2499694.133</v>
      </c>
      <c r="J109" s="27">
        <f t="shared" si="42"/>
        <v>1884690.021</v>
      </c>
      <c r="L109" s="8"/>
    </row>
    <row r="110">
      <c r="L110" s="8"/>
    </row>
    <row r="111">
      <c r="A111" s="14" t="s">
        <v>31</v>
      </c>
      <c r="B111" s="15" t="s">
        <v>12</v>
      </c>
      <c r="C111" s="16">
        <v>2023.0</v>
      </c>
      <c r="D111" s="16">
        <v>2024.0</v>
      </c>
      <c r="E111" s="16">
        <v>2025.0</v>
      </c>
      <c r="F111" s="16">
        <v>2026.0</v>
      </c>
      <c r="G111" s="16">
        <v>2027.0</v>
      </c>
      <c r="H111" s="16">
        <v>2028.0</v>
      </c>
      <c r="I111" s="16">
        <v>2029.0</v>
      </c>
      <c r="J111" s="16">
        <v>2030.0</v>
      </c>
      <c r="L111" s="12"/>
    </row>
    <row r="112">
      <c r="A112" s="5" t="s">
        <v>13</v>
      </c>
      <c r="B112" s="28">
        <v>500000.0</v>
      </c>
      <c r="C112" s="8"/>
      <c r="D112" s="8"/>
      <c r="E112" s="18">
        <f>B112*80%</f>
        <v>400000</v>
      </c>
      <c r="F112" s="18">
        <f>B112*50%</f>
        <v>250000</v>
      </c>
      <c r="G112" s="18">
        <f>B112*45%</f>
        <v>225000</v>
      </c>
      <c r="H112" s="18">
        <f>B112*40%</f>
        <v>200000</v>
      </c>
      <c r="I112" s="18">
        <f>B112*35%</f>
        <v>175000</v>
      </c>
      <c r="J112" s="18">
        <f>B112*30%</f>
        <v>150000</v>
      </c>
    </row>
    <row r="113">
      <c r="A113" s="19" t="s">
        <v>14</v>
      </c>
      <c r="B113" s="20">
        <v>29.99</v>
      </c>
      <c r="C113" s="21"/>
      <c r="D113" s="22"/>
      <c r="E113" s="22">
        <f>B113</f>
        <v>29.99</v>
      </c>
      <c r="F113" s="22">
        <f t="shared" ref="F113:J113" si="43">E113</f>
        <v>29.99</v>
      </c>
      <c r="G113" s="22">
        <f t="shared" si="43"/>
        <v>29.99</v>
      </c>
      <c r="H113" s="22">
        <f t="shared" si="43"/>
        <v>29.99</v>
      </c>
      <c r="I113" s="22">
        <f t="shared" si="43"/>
        <v>29.99</v>
      </c>
      <c r="J113" s="22">
        <f t="shared" si="43"/>
        <v>29.99</v>
      </c>
    </row>
    <row r="114">
      <c r="A114" s="5" t="s">
        <v>15</v>
      </c>
      <c r="B114" s="23">
        <v>0.48</v>
      </c>
      <c r="C114" s="24"/>
      <c r="D114" s="24"/>
      <c r="E114" s="23">
        <v>0.49</v>
      </c>
      <c r="F114" s="25">
        <v>0.39</v>
      </c>
      <c r="G114" s="25">
        <v>0.3</v>
      </c>
      <c r="H114" s="25">
        <v>0.26</v>
      </c>
      <c r="I114" s="25">
        <v>0.23</v>
      </c>
      <c r="J114" s="25">
        <v>0.21</v>
      </c>
    </row>
    <row r="115">
      <c r="A115" s="19" t="s">
        <v>16</v>
      </c>
      <c r="B115" s="2">
        <f>$B$14</f>
        <v>4.123535</v>
      </c>
      <c r="E115" s="2">
        <f t="shared" ref="E115:J115" si="44">$B$14</f>
        <v>4.123535</v>
      </c>
      <c r="F115" s="2">
        <f t="shared" si="44"/>
        <v>4.123535</v>
      </c>
      <c r="G115" s="2">
        <f t="shared" si="44"/>
        <v>4.123535</v>
      </c>
      <c r="H115" s="2">
        <f t="shared" si="44"/>
        <v>4.123535</v>
      </c>
      <c r="I115" s="2">
        <f t="shared" si="44"/>
        <v>4.123535</v>
      </c>
      <c r="J115" s="2">
        <f t="shared" si="44"/>
        <v>4.123535</v>
      </c>
    </row>
    <row r="116">
      <c r="A116" s="26" t="s">
        <v>17</v>
      </c>
      <c r="B116" s="27">
        <f t="shared" ref="B116:J116" si="45">B112*B113*B114*B115</f>
        <v>29679555.52</v>
      </c>
      <c r="C116" s="27">
        <f t="shared" si="45"/>
        <v>0</v>
      </c>
      <c r="D116" s="27">
        <f t="shared" si="45"/>
        <v>0</v>
      </c>
      <c r="E116" s="27">
        <f t="shared" si="45"/>
        <v>24238303.67</v>
      </c>
      <c r="F116" s="27">
        <f t="shared" si="45"/>
        <v>12057319.43</v>
      </c>
      <c r="G116" s="27">
        <f t="shared" si="45"/>
        <v>8347374.989</v>
      </c>
      <c r="H116" s="27">
        <f t="shared" si="45"/>
        <v>6430570.362</v>
      </c>
      <c r="I116" s="27">
        <f t="shared" si="45"/>
        <v>4977508.79</v>
      </c>
      <c r="J116" s="27">
        <f t="shared" si="45"/>
        <v>3895441.661</v>
      </c>
      <c r="L116" s="8"/>
    </row>
    <row r="117">
      <c r="A117" s="19" t="s">
        <v>18</v>
      </c>
      <c r="B117" s="17">
        <v>2000000.0</v>
      </c>
      <c r="C117" s="8"/>
      <c r="D117" s="8"/>
      <c r="E117" s="8">
        <v>3000000.0</v>
      </c>
      <c r="F117" s="8"/>
      <c r="G117" s="8"/>
      <c r="H117" s="8"/>
      <c r="I117" s="8"/>
      <c r="J117" s="8"/>
      <c r="L117" s="8"/>
    </row>
    <row r="118">
      <c r="A118" s="5" t="s">
        <v>19</v>
      </c>
      <c r="B118" s="17">
        <v>8000000.0</v>
      </c>
      <c r="C118" s="8"/>
      <c r="D118" s="8"/>
      <c r="E118" s="8">
        <f>9/36*B118</f>
        <v>2000000</v>
      </c>
      <c r="F118" s="8">
        <f>12/36*B118</f>
        <v>2666666.667</v>
      </c>
      <c r="G118" s="8">
        <f>12/36*B118</f>
        <v>2666666.667</v>
      </c>
      <c r="H118" s="8">
        <f>3/36*B118</f>
        <v>666666.6667</v>
      </c>
      <c r="I118" s="8">
        <v>0.0</v>
      </c>
      <c r="J118" s="8">
        <v>0.0</v>
      </c>
      <c r="L118" s="30"/>
    </row>
    <row r="119">
      <c r="A119" s="19" t="s">
        <v>26</v>
      </c>
      <c r="B119" s="31">
        <v>0.45</v>
      </c>
      <c r="C119" s="8"/>
      <c r="D119" s="8"/>
      <c r="E119" s="8">
        <f t="shared" ref="E119:J119" si="46">max((SUM($D$116:E116)-$B$117-$B$118)*$B$119-SUM($D$119:D119),0)</f>
        <v>6407236.652</v>
      </c>
      <c r="F119" s="8">
        <f t="shared" si="46"/>
        <v>5425793.743</v>
      </c>
      <c r="G119" s="8">
        <f t="shared" si="46"/>
        <v>3756318.745</v>
      </c>
      <c r="H119" s="8">
        <f t="shared" si="46"/>
        <v>2893756.663</v>
      </c>
      <c r="I119" s="8">
        <f t="shared" si="46"/>
        <v>2239878.955</v>
      </c>
      <c r="J119" s="8">
        <f t="shared" si="46"/>
        <v>1752948.748</v>
      </c>
      <c r="L119" s="30"/>
    </row>
    <row r="120">
      <c r="A120" s="26" t="s">
        <v>27</v>
      </c>
      <c r="B120" s="26"/>
      <c r="C120" s="27">
        <f t="shared" ref="C120:J120" si="47">C116-C117-C118-C119</f>
        <v>0</v>
      </c>
      <c r="D120" s="27">
        <f t="shared" si="47"/>
        <v>0</v>
      </c>
      <c r="E120" s="27">
        <f t="shared" si="47"/>
        <v>12831067.02</v>
      </c>
      <c r="F120" s="27">
        <f t="shared" si="47"/>
        <v>3964859.019</v>
      </c>
      <c r="G120" s="27">
        <f t="shared" si="47"/>
        <v>1924389.577</v>
      </c>
      <c r="H120" s="27">
        <f t="shared" si="47"/>
        <v>2870147.032</v>
      </c>
      <c r="I120" s="27">
        <f t="shared" si="47"/>
        <v>2737629.834</v>
      </c>
      <c r="J120" s="27">
        <f t="shared" si="47"/>
        <v>2142492.914</v>
      </c>
      <c r="K120" s="8"/>
    </row>
    <row r="1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>
      <c r="A122" s="14" t="s">
        <v>32</v>
      </c>
      <c r="B122" s="34"/>
      <c r="C122" s="16">
        <v>2023.0</v>
      </c>
      <c r="D122" s="16">
        <v>2024.0</v>
      </c>
      <c r="E122" s="16">
        <v>2025.0</v>
      </c>
      <c r="F122" s="16">
        <v>2026.0</v>
      </c>
      <c r="G122" s="16">
        <v>2027.0</v>
      </c>
      <c r="H122" s="16">
        <v>2028.0</v>
      </c>
      <c r="I122" s="16">
        <v>2029.0</v>
      </c>
      <c r="J122" s="16">
        <v>2030.0</v>
      </c>
      <c r="K122" s="8"/>
      <c r="L122" s="12"/>
    </row>
    <row r="123">
      <c r="A123" s="19" t="s">
        <v>33</v>
      </c>
      <c r="C123" s="8"/>
      <c r="D123" s="28">
        <v>0.0</v>
      </c>
      <c r="E123" s="28">
        <v>0.0</v>
      </c>
      <c r="F123" s="28">
        <v>0.0</v>
      </c>
      <c r="G123" s="28">
        <v>0.0</v>
      </c>
      <c r="H123" s="28">
        <v>0.0</v>
      </c>
      <c r="I123" s="28">
        <v>2.1E8</v>
      </c>
      <c r="J123" s="28">
        <v>2.85E8</v>
      </c>
      <c r="K123" s="8"/>
      <c r="L123" s="8"/>
    </row>
    <row r="124">
      <c r="A124" s="19" t="s">
        <v>34</v>
      </c>
      <c r="C124" s="8"/>
      <c r="D124" s="28">
        <v>0.0</v>
      </c>
      <c r="E124" s="28">
        <v>0.0</v>
      </c>
      <c r="F124" s="28">
        <v>4.0E7</v>
      </c>
      <c r="G124" s="28">
        <v>6.0E7</v>
      </c>
      <c r="H124" s="28">
        <v>9.0E7</v>
      </c>
      <c r="I124" s="28">
        <v>1.2E8</v>
      </c>
      <c r="J124" s="28">
        <v>1.5E8</v>
      </c>
      <c r="K124" s="8"/>
      <c r="L124" s="8"/>
    </row>
    <row r="125">
      <c r="A125" s="19" t="s">
        <v>35</v>
      </c>
      <c r="B125" s="31">
        <v>0.75</v>
      </c>
      <c r="C125" s="8"/>
      <c r="D125" s="8">
        <f t="shared" ref="D125:J125" si="48">D123*$B$125</f>
        <v>0</v>
      </c>
      <c r="E125" s="8">
        <f t="shared" si="48"/>
        <v>0</v>
      </c>
      <c r="F125" s="8">
        <f t="shared" si="48"/>
        <v>0</v>
      </c>
      <c r="G125" s="8">
        <f t="shared" si="48"/>
        <v>0</v>
      </c>
      <c r="H125" s="8">
        <f t="shared" si="48"/>
        <v>0</v>
      </c>
      <c r="I125" s="8">
        <f t="shared" si="48"/>
        <v>157500000</v>
      </c>
      <c r="J125" s="8">
        <f t="shared" si="48"/>
        <v>213750000</v>
      </c>
      <c r="K125" s="8"/>
      <c r="L125" s="8"/>
    </row>
    <row r="126">
      <c r="A126" s="19" t="s">
        <v>36</v>
      </c>
      <c r="B126" s="35">
        <v>0.35</v>
      </c>
      <c r="D126" s="8">
        <f t="shared" ref="D126:J126" si="49">D124*$B$126</f>
        <v>0</v>
      </c>
      <c r="E126" s="8">
        <f t="shared" si="49"/>
        <v>0</v>
      </c>
      <c r="F126" s="8">
        <f t="shared" si="49"/>
        <v>14000000</v>
      </c>
      <c r="G126" s="8">
        <f t="shared" si="49"/>
        <v>21000000</v>
      </c>
      <c r="H126" s="8">
        <f t="shared" si="49"/>
        <v>31500000</v>
      </c>
      <c r="I126" s="8">
        <f t="shared" si="49"/>
        <v>42000000</v>
      </c>
      <c r="J126" s="8">
        <f t="shared" si="49"/>
        <v>52500000</v>
      </c>
      <c r="K126" s="8"/>
      <c r="L126" s="8"/>
    </row>
    <row r="127">
      <c r="K127" s="8"/>
      <c r="L127" s="8"/>
    </row>
    <row r="128">
      <c r="A128" s="36" t="s">
        <v>37</v>
      </c>
      <c r="B128" s="34"/>
      <c r="C128" s="16">
        <v>2023.0</v>
      </c>
      <c r="D128" s="16">
        <v>2024.0</v>
      </c>
      <c r="E128" s="16">
        <v>2025.0</v>
      </c>
      <c r="F128" s="16">
        <v>2026.0</v>
      </c>
      <c r="G128" s="16">
        <v>2027.0</v>
      </c>
      <c r="H128" s="16">
        <v>2028.0</v>
      </c>
      <c r="I128" s="16">
        <v>2029.0</v>
      </c>
      <c r="J128" s="16">
        <v>2030.0</v>
      </c>
      <c r="K128" s="8"/>
      <c r="L128" s="8"/>
    </row>
    <row r="129">
      <c r="A129" s="5" t="s">
        <v>38</v>
      </c>
      <c r="C129" s="28">
        <v>6.5E7</v>
      </c>
      <c r="D129" s="28">
        <f t="shared" ref="D129:J129" si="50">C129+5000000</f>
        <v>70000000</v>
      </c>
      <c r="E129" s="28">
        <f t="shared" si="50"/>
        <v>75000000</v>
      </c>
      <c r="F129" s="28">
        <f t="shared" si="50"/>
        <v>80000000</v>
      </c>
      <c r="G129" s="28">
        <f t="shared" si="50"/>
        <v>85000000</v>
      </c>
      <c r="H129" s="28">
        <f t="shared" si="50"/>
        <v>90000000</v>
      </c>
      <c r="I129" s="28">
        <f t="shared" si="50"/>
        <v>95000000</v>
      </c>
      <c r="J129" s="28">
        <f t="shared" si="50"/>
        <v>100000000</v>
      </c>
      <c r="K129" s="8"/>
      <c r="L129" s="8"/>
    </row>
    <row r="130">
      <c r="A130" s="19" t="s">
        <v>39</v>
      </c>
      <c r="B130" s="31">
        <v>0.14</v>
      </c>
      <c r="C130" s="18">
        <v>5.5E7</v>
      </c>
      <c r="D130" s="8">
        <f t="shared" ref="D130:J130" si="51">C130*(1+$B$130)</f>
        <v>62700000</v>
      </c>
      <c r="E130" s="8">
        <f t="shared" si="51"/>
        <v>71478000</v>
      </c>
      <c r="F130" s="8">
        <f t="shared" si="51"/>
        <v>81484920</v>
      </c>
      <c r="G130" s="8">
        <f t="shared" si="51"/>
        <v>92892808.8</v>
      </c>
      <c r="H130" s="8">
        <f t="shared" si="51"/>
        <v>105897802</v>
      </c>
      <c r="I130" s="8">
        <f t="shared" si="51"/>
        <v>120723494.3</v>
      </c>
      <c r="J130" s="8">
        <f t="shared" si="51"/>
        <v>137624783.5</v>
      </c>
      <c r="K130" s="8"/>
      <c r="L130" s="8"/>
    </row>
    <row r="13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>
      <c r="A132" s="36"/>
      <c r="B132" s="34"/>
      <c r="C132" s="16">
        <v>2023.0</v>
      </c>
      <c r="D132" s="16">
        <v>2024.0</v>
      </c>
      <c r="E132" s="16">
        <v>2025.0</v>
      </c>
      <c r="F132" s="16">
        <v>2026.0</v>
      </c>
      <c r="G132" s="16">
        <v>2027.0</v>
      </c>
      <c r="H132" s="16">
        <v>2028.0</v>
      </c>
      <c r="I132" s="16">
        <v>2029.0</v>
      </c>
      <c r="J132" s="16">
        <v>2030.0</v>
      </c>
      <c r="K132" s="8"/>
      <c r="L132" s="8"/>
    </row>
    <row r="133">
      <c r="A133" s="26" t="s">
        <v>17</v>
      </c>
      <c r="B133" s="27"/>
      <c r="C133" s="27">
        <f t="shared" ref="C133:J133" si="52">C22+C32+C42+C52+C62+C72+C83+C94+C105+C116+C123+C124+C129</f>
        <v>117612609.9</v>
      </c>
      <c r="D133" s="27">
        <f t="shared" si="52"/>
        <v>396972691.5</v>
      </c>
      <c r="E133" s="27">
        <f t="shared" si="52"/>
        <v>407987662.1</v>
      </c>
      <c r="F133" s="27">
        <f t="shared" si="52"/>
        <v>338623788.8</v>
      </c>
      <c r="G133" s="27">
        <f t="shared" si="52"/>
        <v>300980284.2</v>
      </c>
      <c r="H133" s="27">
        <f t="shared" si="52"/>
        <v>302572195.4</v>
      </c>
      <c r="I133" s="27">
        <f t="shared" si="52"/>
        <v>522074586.8</v>
      </c>
      <c r="J133" s="27">
        <f t="shared" si="52"/>
        <v>610423048.8</v>
      </c>
      <c r="K133" s="8"/>
      <c r="L133" s="8"/>
    </row>
    <row r="134">
      <c r="A134" s="19" t="s">
        <v>40</v>
      </c>
      <c r="B134" s="8"/>
      <c r="C134" s="8">
        <f t="shared" ref="C134:J134" si="53">C133-C135</f>
        <v>78508638.96</v>
      </c>
      <c r="D134" s="8">
        <f t="shared" si="53"/>
        <v>144955188.7</v>
      </c>
      <c r="E134" s="8">
        <f t="shared" si="53"/>
        <v>176115691.3</v>
      </c>
      <c r="F134" s="8">
        <f t="shared" si="53"/>
        <v>211424362.2</v>
      </c>
      <c r="G134" s="8">
        <f t="shared" si="53"/>
        <v>195937453.1</v>
      </c>
      <c r="H134" s="8">
        <f t="shared" si="53"/>
        <v>200383656.2</v>
      </c>
      <c r="I134" s="8">
        <f t="shared" si="53"/>
        <v>261858810.6</v>
      </c>
      <c r="J134" s="8">
        <f t="shared" si="53"/>
        <v>314473636.9</v>
      </c>
      <c r="K134" s="8"/>
      <c r="L134" s="8"/>
    </row>
    <row r="135">
      <c r="A135" s="26" t="s">
        <v>41</v>
      </c>
      <c r="B135" s="27"/>
      <c r="C135" s="27">
        <f t="shared" ref="C135:J135" si="54">C25+C35+C45+C55+C65+C76+C87+C98+C109+C120+C125+C126+C129-C130</f>
        <v>39103970.89</v>
      </c>
      <c r="D135" s="27">
        <f t="shared" si="54"/>
        <v>252017502.8</v>
      </c>
      <c r="E135" s="27">
        <f t="shared" si="54"/>
        <v>231871970.8</v>
      </c>
      <c r="F135" s="27">
        <f t="shared" si="54"/>
        <v>127199426.7</v>
      </c>
      <c r="G135" s="27">
        <f t="shared" si="54"/>
        <v>105042831.2</v>
      </c>
      <c r="H135" s="27">
        <f t="shared" si="54"/>
        <v>102188539.2</v>
      </c>
      <c r="I135" s="27">
        <f t="shared" si="54"/>
        <v>260215776.2</v>
      </c>
      <c r="J135" s="27">
        <f t="shared" si="54"/>
        <v>295949411.9</v>
      </c>
      <c r="K135" s="8"/>
      <c r="L135" s="8"/>
    </row>
    <row r="136">
      <c r="A136" s="5" t="s">
        <v>42</v>
      </c>
      <c r="B136" s="37">
        <v>0.08</v>
      </c>
      <c r="C136" s="38">
        <f t="shared" ref="C136:J136" si="55">$B$136</f>
        <v>0.08</v>
      </c>
      <c r="D136" s="38">
        <f t="shared" si="55"/>
        <v>0.08</v>
      </c>
      <c r="E136" s="38">
        <f t="shared" si="55"/>
        <v>0.08</v>
      </c>
      <c r="F136" s="38">
        <f t="shared" si="55"/>
        <v>0.08</v>
      </c>
      <c r="G136" s="38">
        <f t="shared" si="55"/>
        <v>0.08</v>
      </c>
      <c r="H136" s="38">
        <f t="shared" si="55"/>
        <v>0.08</v>
      </c>
      <c r="I136" s="38">
        <f t="shared" si="55"/>
        <v>0.08</v>
      </c>
      <c r="J136" s="38">
        <f t="shared" si="55"/>
        <v>0.08</v>
      </c>
    </row>
    <row r="137">
      <c r="A137" s="39" t="s">
        <v>43</v>
      </c>
      <c r="B137" s="40"/>
      <c r="C137" s="41">
        <f t="shared" ref="C137:J137" si="56">C135-C135*$B$136</f>
        <v>35975653.22</v>
      </c>
      <c r="D137" s="41">
        <f t="shared" si="56"/>
        <v>231856102.6</v>
      </c>
      <c r="E137" s="41">
        <f t="shared" si="56"/>
        <v>213322213.1</v>
      </c>
      <c r="F137" s="41">
        <f t="shared" si="56"/>
        <v>117023472.5</v>
      </c>
      <c r="G137" s="41">
        <f t="shared" si="56"/>
        <v>96639404.67</v>
      </c>
      <c r="H137" s="41">
        <f t="shared" si="56"/>
        <v>94013456.07</v>
      </c>
      <c r="I137" s="41">
        <f t="shared" si="56"/>
        <v>239398514.1</v>
      </c>
      <c r="J137" s="41">
        <f t="shared" si="56"/>
        <v>272273459</v>
      </c>
      <c r="K137" s="8"/>
      <c r="L137" s="8"/>
    </row>
    <row r="138">
      <c r="K138" s="8"/>
      <c r="L138" s="8"/>
    </row>
    <row r="139">
      <c r="A139" s="42" t="s">
        <v>44</v>
      </c>
      <c r="B139" s="43"/>
      <c r="C139" s="44">
        <f t="shared" ref="C139:J139" si="57">$B$15/C137</f>
        <v>46.69695071</v>
      </c>
      <c r="D139" s="44">
        <f t="shared" si="57"/>
        <v>7.245672149</v>
      </c>
      <c r="E139" s="44">
        <f t="shared" si="57"/>
        <v>7.87519162</v>
      </c>
      <c r="F139" s="44">
        <f t="shared" si="57"/>
        <v>14.35569522</v>
      </c>
      <c r="G139" s="44">
        <f t="shared" si="57"/>
        <v>17.38372986</v>
      </c>
      <c r="H139" s="44">
        <f t="shared" si="57"/>
        <v>17.86928569</v>
      </c>
      <c r="I139" s="44">
        <f t="shared" si="57"/>
        <v>7.017392365</v>
      </c>
      <c r="J139" s="44">
        <f t="shared" si="57"/>
        <v>6.170095724</v>
      </c>
      <c r="K139" s="8"/>
      <c r="L139" s="8"/>
    </row>
    <row r="140">
      <c r="K140" s="8"/>
      <c r="L140" s="8"/>
    </row>
    <row r="141">
      <c r="A141" s="45" t="s">
        <v>45</v>
      </c>
      <c r="B141" s="34"/>
      <c r="C141" s="16">
        <v>2023.0</v>
      </c>
      <c r="D141" s="16">
        <v>2024.0</v>
      </c>
      <c r="E141" s="16">
        <v>2025.0</v>
      </c>
      <c r="F141" s="16">
        <v>2026.0</v>
      </c>
      <c r="G141" s="16">
        <v>2027.0</v>
      </c>
      <c r="H141" s="16">
        <v>2028.0</v>
      </c>
      <c r="I141" s="16">
        <v>2029.0</v>
      </c>
      <c r="J141" s="16">
        <v>2030.0</v>
      </c>
    </row>
    <row r="142">
      <c r="A142" s="46" t="s">
        <v>46</v>
      </c>
      <c r="B142" s="46"/>
      <c r="C142" s="47"/>
      <c r="D142" s="48">
        <v>2000.0</v>
      </c>
      <c r="E142" s="47">
        <f t="shared" ref="E142:J142" si="58">E18/1000</f>
        <v>1950</v>
      </c>
      <c r="F142" s="47">
        <f t="shared" si="58"/>
        <v>1500</v>
      </c>
      <c r="G142" s="47">
        <f t="shared" si="58"/>
        <v>1350</v>
      </c>
      <c r="H142" s="47">
        <f t="shared" si="58"/>
        <v>1200</v>
      </c>
      <c r="I142" s="47">
        <f t="shared" si="58"/>
        <v>1050</v>
      </c>
      <c r="J142" s="47">
        <f t="shared" si="58"/>
        <v>900</v>
      </c>
    </row>
    <row r="143">
      <c r="A143" s="46" t="s">
        <v>47</v>
      </c>
      <c r="B143" s="46" t="s">
        <v>48</v>
      </c>
      <c r="C143" s="47"/>
      <c r="D143" s="47"/>
      <c r="E143" s="48">
        <v>200.0</v>
      </c>
      <c r="F143" s="47">
        <f t="shared" ref="F143:J143" si="59">F28/1000</f>
        <v>750</v>
      </c>
      <c r="G143" s="47">
        <f t="shared" si="59"/>
        <v>675</v>
      </c>
      <c r="H143" s="47">
        <f t="shared" si="59"/>
        <v>600</v>
      </c>
      <c r="I143" s="47">
        <f t="shared" si="59"/>
        <v>525</v>
      </c>
      <c r="J143" s="47">
        <f t="shared" si="59"/>
        <v>450</v>
      </c>
    </row>
    <row r="144">
      <c r="A144" s="46" t="s">
        <v>49</v>
      </c>
      <c r="B144" s="46"/>
      <c r="C144" s="47"/>
      <c r="D144" s="47"/>
      <c r="E144" s="48">
        <v>200.0</v>
      </c>
      <c r="F144" s="47">
        <f t="shared" ref="F144:J144" si="60">F38/1000</f>
        <v>750</v>
      </c>
      <c r="G144" s="47">
        <f t="shared" si="60"/>
        <v>675</v>
      </c>
      <c r="H144" s="47">
        <f t="shared" si="60"/>
        <v>600</v>
      </c>
      <c r="I144" s="47">
        <f t="shared" si="60"/>
        <v>525</v>
      </c>
      <c r="J144" s="47">
        <f t="shared" si="60"/>
        <v>450</v>
      </c>
    </row>
    <row r="145">
      <c r="A145" s="46" t="s">
        <v>50</v>
      </c>
      <c r="B145" s="46"/>
      <c r="C145" s="47"/>
      <c r="D145" s="47">
        <f t="shared" ref="D145:J145" si="61">D48/1000</f>
        <v>560</v>
      </c>
      <c r="E145" s="47">
        <f t="shared" si="61"/>
        <v>350</v>
      </c>
      <c r="F145" s="47">
        <f t="shared" si="61"/>
        <v>315</v>
      </c>
      <c r="G145" s="47">
        <f t="shared" si="61"/>
        <v>280</v>
      </c>
      <c r="H145" s="47">
        <f t="shared" si="61"/>
        <v>245</v>
      </c>
      <c r="I145" s="47">
        <f t="shared" si="61"/>
        <v>210</v>
      </c>
      <c r="J145" s="47">
        <f t="shared" si="61"/>
        <v>175</v>
      </c>
    </row>
    <row r="146">
      <c r="A146" s="46" t="s">
        <v>51</v>
      </c>
      <c r="B146" s="46"/>
      <c r="C146" s="47"/>
      <c r="D146" s="47"/>
      <c r="E146" s="47">
        <f t="shared" ref="E146:J146" si="62">E58/1000</f>
        <v>650</v>
      </c>
      <c r="F146" s="47">
        <f t="shared" si="62"/>
        <v>650</v>
      </c>
      <c r="G146" s="47">
        <f t="shared" si="62"/>
        <v>450</v>
      </c>
      <c r="H146" s="47">
        <f t="shared" si="62"/>
        <v>400</v>
      </c>
      <c r="I146" s="47">
        <f t="shared" si="62"/>
        <v>350</v>
      </c>
      <c r="J146" s="47">
        <f t="shared" si="62"/>
        <v>300</v>
      </c>
    </row>
    <row r="147">
      <c r="A147" s="46" t="s">
        <v>52</v>
      </c>
      <c r="B147" s="46"/>
      <c r="C147" s="48">
        <v>200.0</v>
      </c>
      <c r="D147" s="48">
        <v>300.0</v>
      </c>
      <c r="E147" s="47">
        <f t="shared" ref="E147:J147" si="63">E68/1000</f>
        <v>270</v>
      </c>
      <c r="F147" s="47">
        <f t="shared" si="63"/>
        <v>240</v>
      </c>
      <c r="G147" s="47">
        <f t="shared" si="63"/>
        <v>210</v>
      </c>
      <c r="H147" s="47">
        <f t="shared" si="63"/>
        <v>180</v>
      </c>
      <c r="I147" s="47">
        <f t="shared" si="63"/>
        <v>150</v>
      </c>
      <c r="J147" s="47">
        <f t="shared" si="63"/>
        <v>120</v>
      </c>
    </row>
    <row r="148">
      <c r="A148" s="46" t="s">
        <v>53</v>
      </c>
      <c r="B148" s="46"/>
      <c r="C148" s="47">
        <f t="shared" ref="C148:J148" si="64">C79/1000</f>
        <v>325</v>
      </c>
      <c r="D148" s="47">
        <f t="shared" si="64"/>
        <v>325</v>
      </c>
      <c r="E148" s="47">
        <f t="shared" si="64"/>
        <v>225</v>
      </c>
      <c r="F148" s="47">
        <f t="shared" si="64"/>
        <v>200</v>
      </c>
      <c r="G148" s="47">
        <f t="shared" si="64"/>
        <v>175</v>
      </c>
      <c r="H148" s="47">
        <f t="shared" si="64"/>
        <v>150</v>
      </c>
      <c r="I148" s="47">
        <f t="shared" si="64"/>
        <v>125</v>
      </c>
      <c r="J148" s="47">
        <f t="shared" si="64"/>
        <v>100</v>
      </c>
    </row>
    <row r="149">
      <c r="A149" s="49" t="s">
        <v>54</v>
      </c>
      <c r="B149" s="46"/>
      <c r="C149" s="47"/>
      <c r="D149" s="48">
        <v>200.0</v>
      </c>
      <c r="E149" s="47">
        <f t="shared" ref="E149:J149" si="65">E90/1000</f>
        <v>250</v>
      </c>
      <c r="F149" s="47">
        <f t="shared" si="65"/>
        <v>225</v>
      </c>
      <c r="G149" s="47">
        <f t="shared" si="65"/>
        <v>200</v>
      </c>
      <c r="H149" s="47">
        <f t="shared" si="65"/>
        <v>175</v>
      </c>
      <c r="I149" s="47">
        <f t="shared" si="65"/>
        <v>150</v>
      </c>
      <c r="J149" s="47">
        <f t="shared" si="65"/>
        <v>125</v>
      </c>
    </row>
    <row r="150">
      <c r="A150" s="46" t="s">
        <v>55</v>
      </c>
      <c r="B150" s="46"/>
      <c r="C150" s="47"/>
      <c r="D150" s="48">
        <v>200.0</v>
      </c>
      <c r="E150" s="47">
        <f t="shared" ref="E150:J150" si="66">E101/1000</f>
        <v>325</v>
      </c>
      <c r="F150" s="47">
        <f t="shared" si="66"/>
        <v>225</v>
      </c>
      <c r="G150" s="47">
        <f t="shared" si="66"/>
        <v>200</v>
      </c>
      <c r="H150" s="47">
        <f t="shared" si="66"/>
        <v>175</v>
      </c>
      <c r="I150" s="47">
        <f t="shared" si="66"/>
        <v>150</v>
      </c>
      <c r="J150" s="47">
        <f t="shared" si="66"/>
        <v>125</v>
      </c>
    </row>
    <row r="151">
      <c r="A151" s="46" t="s">
        <v>56</v>
      </c>
      <c r="B151" s="46"/>
      <c r="C151" s="47"/>
      <c r="D151" s="47"/>
      <c r="E151" s="47">
        <f t="shared" ref="E151:J151" si="67">E112/1000</f>
        <v>400</v>
      </c>
      <c r="F151" s="47">
        <f t="shared" si="67"/>
        <v>250</v>
      </c>
      <c r="G151" s="47">
        <f t="shared" si="67"/>
        <v>225</v>
      </c>
      <c r="H151" s="47">
        <f t="shared" si="67"/>
        <v>200</v>
      </c>
      <c r="I151" s="47">
        <f t="shared" si="67"/>
        <v>175</v>
      </c>
      <c r="J151" s="47">
        <f t="shared" si="67"/>
        <v>150</v>
      </c>
    </row>
    <row r="153">
      <c r="A153" s="45" t="s">
        <v>57</v>
      </c>
      <c r="B153" s="34"/>
      <c r="C153" s="16">
        <v>2023.0</v>
      </c>
      <c r="D153" s="16">
        <v>2024.0</v>
      </c>
      <c r="E153" s="16">
        <v>2025.0</v>
      </c>
      <c r="F153" s="16">
        <v>2026.0</v>
      </c>
      <c r="G153" s="16">
        <v>2027.0</v>
      </c>
      <c r="H153" s="16">
        <v>2028.0</v>
      </c>
      <c r="I153" s="16">
        <v>2029.0</v>
      </c>
      <c r="J153" s="16">
        <v>2030.0</v>
      </c>
    </row>
    <row r="154">
      <c r="A154" s="46" t="s">
        <v>46</v>
      </c>
      <c r="B154" s="46"/>
      <c r="C154" s="50"/>
      <c r="D154" s="50">
        <f t="shared" ref="D154:J154" si="68">D22/1000000</f>
        <v>193.9225936</v>
      </c>
      <c r="E154" s="50">
        <f t="shared" si="68"/>
        <v>125.4065752</v>
      </c>
      <c r="F154" s="50">
        <f t="shared" si="68"/>
        <v>74.20507409</v>
      </c>
      <c r="G154" s="50">
        <f t="shared" si="68"/>
        <v>57.87995779</v>
      </c>
      <c r="H154" s="50">
        <f t="shared" si="68"/>
        <v>45.51244544</v>
      </c>
      <c r="I154" s="50">
        <f t="shared" si="68"/>
        <v>36.36048631</v>
      </c>
      <c r="J154" s="50">
        <f t="shared" si="68"/>
        <v>28.19792816</v>
      </c>
    </row>
    <row r="155">
      <c r="A155" s="46" t="s">
        <v>47</v>
      </c>
      <c r="B155" s="46" t="s">
        <v>48</v>
      </c>
      <c r="C155" s="50"/>
      <c r="D155" s="50"/>
      <c r="E155" s="50">
        <f t="shared" ref="E155:J155" si="69">E32/1000000</f>
        <v>19.71138386</v>
      </c>
      <c r="F155" s="50">
        <f t="shared" si="69"/>
        <v>13.28510197</v>
      </c>
      <c r="G155" s="50">
        <f t="shared" si="69"/>
        <v>9.732109586</v>
      </c>
      <c r="H155" s="50">
        <f t="shared" si="69"/>
        <v>7.909270013</v>
      </c>
      <c r="I155" s="50">
        <f t="shared" si="69"/>
        <v>6.488073057</v>
      </c>
      <c r="J155" s="50">
        <f t="shared" si="69"/>
        <v>5.190458446</v>
      </c>
    </row>
    <row r="156">
      <c r="A156" s="46" t="s">
        <v>49</v>
      </c>
      <c r="B156" s="46"/>
      <c r="C156" s="50"/>
      <c r="D156" s="50"/>
      <c r="E156" s="50">
        <f t="shared" ref="E156:J156" si="70">E42/1000000</f>
        <v>35.02221879</v>
      </c>
      <c r="F156" s="50">
        <f t="shared" si="70"/>
        <v>26.58350235</v>
      </c>
      <c r="G156" s="50">
        <f t="shared" si="70"/>
        <v>19.47396102</v>
      </c>
      <c r="H156" s="50">
        <f t="shared" si="70"/>
        <v>15.82645721</v>
      </c>
      <c r="I156" s="50">
        <f t="shared" si="70"/>
        <v>12.98264068</v>
      </c>
      <c r="J156" s="50">
        <f t="shared" si="70"/>
        <v>10.38611255</v>
      </c>
    </row>
    <row r="157">
      <c r="A157" s="46" t="s">
        <v>50</v>
      </c>
      <c r="B157" s="46"/>
      <c r="C157" s="50"/>
      <c r="D157" s="50">
        <f t="shared" ref="D157:J157" si="71">D52/1000000</f>
        <v>39.59111516</v>
      </c>
      <c r="E157" s="50">
        <f t="shared" si="71"/>
        <v>19.69455984</v>
      </c>
      <c r="F157" s="50">
        <f t="shared" si="71"/>
        <v>13.63469527</v>
      </c>
      <c r="G157" s="50">
        <f t="shared" si="71"/>
        <v>10.50376525</v>
      </c>
      <c r="H157" s="50">
        <f t="shared" si="71"/>
        <v>8.130318292</v>
      </c>
      <c r="I157" s="50">
        <f t="shared" si="71"/>
        <v>6.362857794</v>
      </c>
      <c r="J157" s="50">
        <f t="shared" si="71"/>
        <v>4.797392781</v>
      </c>
    </row>
    <row r="158">
      <c r="A158" s="46" t="s">
        <v>51</v>
      </c>
      <c r="B158" s="46"/>
      <c r="C158" s="50"/>
      <c r="D158" s="50"/>
      <c r="E158" s="50">
        <f t="shared" ref="E158:J158" si="72">E62/1000000</f>
        <v>54.66440458</v>
      </c>
      <c r="F158" s="50">
        <f t="shared" si="72"/>
        <v>42.87404281</v>
      </c>
      <c r="G158" s="50">
        <f t="shared" si="72"/>
        <v>22.26152223</v>
      </c>
      <c r="H158" s="50">
        <f t="shared" si="72"/>
        <v>17.14961712</v>
      </c>
      <c r="I158" s="50">
        <f t="shared" si="72"/>
        <v>13.27446325</v>
      </c>
      <c r="J158" s="50">
        <f t="shared" si="72"/>
        <v>10.38871037</v>
      </c>
    </row>
    <row r="159">
      <c r="A159" s="46" t="s">
        <v>52</v>
      </c>
      <c r="B159" s="46"/>
      <c r="C159" s="50">
        <f t="shared" ref="C159:J159" si="73">C72/1000000</f>
        <v>28.69778719</v>
      </c>
      <c r="D159" s="50">
        <f t="shared" si="73"/>
        <v>22.50806839</v>
      </c>
      <c r="E159" s="50">
        <f t="shared" si="73"/>
        <v>11.68688166</v>
      </c>
      <c r="F159" s="50">
        <f t="shared" si="73"/>
        <v>9.003227354</v>
      </c>
      <c r="G159" s="50">
        <f t="shared" si="73"/>
        <v>6.96884425</v>
      </c>
      <c r="H159" s="50">
        <f t="shared" si="73"/>
        <v>5.453878109</v>
      </c>
      <c r="I159" s="50">
        <f t="shared" si="73"/>
        <v>4.112050955</v>
      </c>
      <c r="J159" s="50">
        <f t="shared" si="73"/>
        <v>3.116501776</v>
      </c>
    </row>
    <row r="160">
      <c r="A160" s="46" t="s">
        <v>53</v>
      </c>
      <c r="B160" s="46"/>
      <c r="C160" s="50">
        <f t="shared" ref="C160:J160" si="74">C83/1000000</f>
        <v>23.91482266</v>
      </c>
      <c r="D160" s="50">
        <f t="shared" si="74"/>
        <v>18.75672365</v>
      </c>
      <c r="E160" s="50">
        <f t="shared" si="74"/>
        <v>9.739068051</v>
      </c>
      <c r="F160" s="50">
        <f t="shared" si="74"/>
        <v>7.502689462</v>
      </c>
      <c r="G160" s="50">
        <f t="shared" si="74"/>
        <v>5.807370208</v>
      </c>
      <c r="H160" s="50">
        <f t="shared" si="74"/>
        <v>4.544898424</v>
      </c>
      <c r="I160" s="50">
        <f t="shared" si="74"/>
        <v>3.426709129</v>
      </c>
      <c r="J160" s="50">
        <f t="shared" si="74"/>
        <v>2.597084814</v>
      </c>
    </row>
    <row r="161">
      <c r="A161" s="49" t="s">
        <v>54</v>
      </c>
      <c r="B161" s="46"/>
      <c r="C161" s="50"/>
      <c r="D161" s="50">
        <f t="shared" ref="D161:J161" si="75">D94/1000000</f>
        <v>28.27936797</v>
      </c>
      <c r="E161" s="50">
        <f t="shared" si="75"/>
        <v>14.06754274</v>
      </c>
      <c r="F161" s="50">
        <f t="shared" si="75"/>
        <v>9.739068051</v>
      </c>
      <c r="G161" s="50">
        <f t="shared" si="75"/>
        <v>7.502689462</v>
      </c>
      <c r="H161" s="50">
        <f t="shared" si="75"/>
        <v>5.807370208</v>
      </c>
      <c r="I161" s="50">
        <f t="shared" si="75"/>
        <v>4.544898424</v>
      </c>
      <c r="J161" s="50">
        <f t="shared" si="75"/>
        <v>3.426709129</v>
      </c>
    </row>
    <row r="162">
      <c r="A162" s="46" t="s">
        <v>55</v>
      </c>
      <c r="B162" s="46"/>
      <c r="C162" s="50"/>
      <c r="D162" s="50">
        <f t="shared" ref="D162:J162" si="76">D105/1000000</f>
        <v>23.91482266</v>
      </c>
      <c r="E162" s="50">
        <f t="shared" si="76"/>
        <v>18.75672365</v>
      </c>
      <c r="F162" s="50">
        <f t="shared" si="76"/>
        <v>9.739068051</v>
      </c>
      <c r="G162" s="50">
        <f t="shared" si="76"/>
        <v>7.502689462</v>
      </c>
      <c r="H162" s="50">
        <f t="shared" si="76"/>
        <v>5.807370208</v>
      </c>
      <c r="I162" s="50">
        <f t="shared" si="76"/>
        <v>4.544898424</v>
      </c>
      <c r="J162" s="50">
        <f t="shared" si="76"/>
        <v>3.426709129</v>
      </c>
    </row>
    <row r="163">
      <c r="A163" s="46" t="s">
        <v>56</v>
      </c>
      <c r="B163" s="46"/>
      <c r="C163" s="50"/>
      <c r="D163" s="50"/>
      <c r="E163" s="50">
        <f t="shared" ref="E163:J163" si="77">E116/1000000</f>
        <v>24.23830367</v>
      </c>
      <c r="F163" s="50">
        <f t="shared" si="77"/>
        <v>12.05731943</v>
      </c>
      <c r="G163" s="50">
        <f t="shared" si="77"/>
        <v>8.347374989</v>
      </c>
      <c r="H163" s="50">
        <f t="shared" si="77"/>
        <v>6.430570362</v>
      </c>
      <c r="I163" s="50">
        <f t="shared" si="77"/>
        <v>4.97750879</v>
      </c>
      <c r="J163" s="50">
        <f t="shared" si="77"/>
        <v>3.895441661</v>
      </c>
    </row>
    <row r="164">
      <c r="A164" s="46" t="s">
        <v>58</v>
      </c>
      <c r="B164" s="46"/>
      <c r="C164" s="50"/>
      <c r="D164" s="50"/>
      <c r="E164" s="50"/>
      <c r="F164" s="50"/>
      <c r="G164" s="50"/>
      <c r="H164" s="50"/>
      <c r="I164" s="50">
        <f t="shared" ref="I164:J164" si="78">I123/1000000</f>
        <v>210</v>
      </c>
      <c r="J164" s="50">
        <f t="shared" si="78"/>
        <v>285</v>
      </c>
    </row>
    <row r="165">
      <c r="A165" s="46" t="s">
        <v>59</v>
      </c>
      <c r="B165" s="46"/>
      <c r="C165" s="50"/>
      <c r="D165" s="50"/>
      <c r="E165" s="50"/>
      <c r="F165" s="50">
        <f t="shared" ref="F165:J165" si="79">F124/1000000</f>
        <v>40</v>
      </c>
      <c r="G165" s="50">
        <f t="shared" si="79"/>
        <v>60</v>
      </c>
      <c r="H165" s="50">
        <f t="shared" si="79"/>
        <v>90</v>
      </c>
      <c r="I165" s="50">
        <f t="shared" si="79"/>
        <v>120</v>
      </c>
      <c r="J165" s="50">
        <f t="shared" si="79"/>
        <v>150</v>
      </c>
    </row>
    <row r="166">
      <c r="A166" s="49" t="s">
        <v>60</v>
      </c>
      <c r="B166" s="46"/>
      <c r="C166" s="50">
        <f t="shared" ref="C166:J166" si="80">C129/1000000</f>
        <v>65</v>
      </c>
      <c r="D166" s="50">
        <f t="shared" si="80"/>
        <v>70</v>
      </c>
      <c r="E166" s="50">
        <f t="shared" si="80"/>
        <v>75</v>
      </c>
      <c r="F166" s="50">
        <f t="shared" si="80"/>
        <v>80</v>
      </c>
      <c r="G166" s="50">
        <f t="shared" si="80"/>
        <v>85</v>
      </c>
      <c r="H166" s="50">
        <f t="shared" si="80"/>
        <v>90</v>
      </c>
      <c r="I166" s="50">
        <f t="shared" si="80"/>
        <v>95</v>
      </c>
      <c r="J166" s="50">
        <f t="shared" si="80"/>
        <v>100</v>
      </c>
    </row>
    <row r="167">
      <c r="A167" s="51" t="s">
        <v>61</v>
      </c>
      <c r="B167" s="51"/>
      <c r="C167" s="52">
        <f t="shared" ref="C167:J167" si="81">SUM(C154:C166)</f>
        <v>117.6126099</v>
      </c>
      <c r="D167" s="52">
        <f t="shared" si="81"/>
        <v>396.9726915</v>
      </c>
      <c r="E167" s="52">
        <f t="shared" si="81"/>
        <v>407.9876621</v>
      </c>
      <c r="F167" s="52">
        <f t="shared" si="81"/>
        <v>338.6237888</v>
      </c>
      <c r="G167" s="52">
        <f t="shared" si="81"/>
        <v>300.9802842</v>
      </c>
      <c r="H167" s="52">
        <f t="shared" si="81"/>
        <v>302.5721954</v>
      </c>
      <c r="I167" s="52">
        <f t="shared" si="81"/>
        <v>522.0745868</v>
      </c>
      <c r="J167" s="52">
        <f t="shared" si="81"/>
        <v>610.4230488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1" width="49.0"/>
    <col customWidth="1" min="14" max="14" width="19.71"/>
    <col customWidth="1" min="16" max="16" width="10.29"/>
    <col customWidth="1" min="17" max="17" width="8.14"/>
    <col customWidth="1" min="18" max="18" width="17.14"/>
    <col customWidth="1" min="19" max="19" width="13.0"/>
    <col customWidth="1" min="20" max="20" width="17.0"/>
  </cols>
  <sheetData>
    <row r="1">
      <c r="A1" s="1" t="s">
        <v>0</v>
      </c>
      <c r="B1" s="2"/>
    </row>
    <row r="2">
      <c r="A2" s="3" t="s">
        <v>1</v>
      </c>
      <c r="B2" s="2"/>
    </row>
    <row r="3">
      <c r="A3" s="4" t="s">
        <v>2</v>
      </c>
      <c r="B3" s="2"/>
    </row>
    <row r="4">
      <c r="A4" s="5" t="s">
        <v>3</v>
      </c>
      <c r="B4" s="2"/>
    </row>
    <row r="5">
      <c r="B5" s="2"/>
    </row>
    <row r="6">
      <c r="A6" s="5" t="s">
        <v>4</v>
      </c>
      <c r="B6" s="2"/>
    </row>
    <row r="7">
      <c r="A7" s="5" t="s">
        <v>5</v>
      </c>
      <c r="B7" s="2"/>
    </row>
    <row r="8">
      <c r="B8" s="2"/>
    </row>
    <row r="9">
      <c r="A9" s="5" t="s">
        <v>6</v>
      </c>
      <c r="B9" s="2"/>
    </row>
    <row r="10">
      <c r="A10" s="1" t="s">
        <v>7</v>
      </c>
      <c r="B10" s="2"/>
    </row>
    <row r="11">
      <c r="B11" s="2"/>
    </row>
    <row r="12">
      <c r="A12" s="5"/>
      <c r="B12" s="2"/>
    </row>
    <row r="13">
      <c r="A13" s="5" t="s">
        <v>8</v>
      </c>
      <c r="B13" s="2">
        <f>IFERROR(__xludf.DUMMYFUNCTION("GOOGLEFINANCE(""CURRENCY:USDPLN"")"),4.1235349999999995)</f>
        <v>4.123535</v>
      </c>
    </row>
    <row r="14">
      <c r="A14" s="6" t="s">
        <v>9</v>
      </c>
      <c r="B14" s="7">
        <f>B13</f>
        <v>4.123535</v>
      </c>
      <c r="E14" s="8"/>
      <c r="F14" s="8"/>
      <c r="G14" s="8"/>
    </row>
    <row r="15">
      <c r="A15" s="9" t="s">
        <v>10</v>
      </c>
      <c r="B15" s="10">
        <f>IFERROR(__xludf.DUMMYFUNCTION("GOOGLEFINANCE(""WSE:11B"")*2417199"),1.679953305E9)</f>
        <v>1679953305</v>
      </c>
      <c r="C15" s="8"/>
      <c r="D15" s="12"/>
      <c r="E15" s="12"/>
      <c r="F15" s="13"/>
      <c r="G15" s="13"/>
      <c r="H15" s="13"/>
      <c r="I15" s="13"/>
      <c r="J15" s="13"/>
      <c r="K15" s="8"/>
      <c r="L15" s="8"/>
    </row>
    <row r="16">
      <c r="B16" s="8"/>
      <c r="C16" s="8"/>
      <c r="D16" s="12"/>
      <c r="E16" s="12"/>
      <c r="F16" s="13"/>
      <c r="G16" s="13"/>
      <c r="H16" s="13"/>
      <c r="I16" s="13"/>
      <c r="J16" s="13"/>
      <c r="K16" s="8"/>
      <c r="L16" s="8"/>
    </row>
    <row r="17">
      <c r="A17" s="14" t="s">
        <v>11</v>
      </c>
      <c r="B17" s="15" t="s">
        <v>12</v>
      </c>
      <c r="C17" s="16">
        <v>2023.0</v>
      </c>
      <c r="D17" s="16">
        <v>2024.0</v>
      </c>
      <c r="E17" s="16">
        <v>2025.0</v>
      </c>
      <c r="F17" s="16">
        <v>2026.0</v>
      </c>
      <c r="G17" s="16">
        <v>2027.0</v>
      </c>
      <c r="H17" s="16">
        <v>2028.0</v>
      </c>
      <c r="I17" s="16">
        <v>2029.0</v>
      </c>
      <c r="J17" s="16">
        <v>2030.0</v>
      </c>
      <c r="K17" s="8"/>
      <c r="L17" s="8"/>
    </row>
    <row r="18">
      <c r="A18" s="5" t="s">
        <v>13</v>
      </c>
      <c r="B18" s="28">
        <v>2000000.0</v>
      </c>
      <c r="C18" s="8"/>
      <c r="D18" s="18">
        <f>B18*80%</f>
        <v>1600000</v>
      </c>
      <c r="E18" s="18">
        <f>B18*65%</f>
        <v>1300000</v>
      </c>
      <c r="F18" s="18">
        <f>B18*50%</f>
        <v>1000000</v>
      </c>
      <c r="G18" s="18">
        <f>B18*45%</f>
        <v>900000</v>
      </c>
      <c r="H18" s="18">
        <f>B18*40%</f>
        <v>800000</v>
      </c>
      <c r="I18" s="18">
        <f>B18*35%</f>
        <v>700000</v>
      </c>
      <c r="J18" s="18">
        <f>B18*30%</f>
        <v>600000</v>
      </c>
      <c r="K18" s="8"/>
      <c r="L18" s="8"/>
    </row>
    <row r="19">
      <c r="A19" s="19" t="s">
        <v>14</v>
      </c>
      <c r="B19" s="20">
        <v>39.99</v>
      </c>
      <c r="C19" s="21"/>
      <c r="D19" s="22">
        <f>B19</f>
        <v>39.99</v>
      </c>
      <c r="E19" s="22">
        <f t="shared" ref="E19:J19" si="1">D19</f>
        <v>39.99</v>
      </c>
      <c r="F19" s="22">
        <f t="shared" si="1"/>
        <v>39.99</v>
      </c>
      <c r="G19" s="22">
        <f t="shared" si="1"/>
        <v>39.99</v>
      </c>
      <c r="H19" s="22">
        <f t="shared" si="1"/>
        <v>39.99</v>
      </c>
      <c r="I19" s="22">
        <f t="shared" si="1"/>
        <v>39.99</v>
      </c>
      <c r="J19" s="22">
        <f t="shared" si="1"/>
        <v>39.99</v>
      </c>
      <c r="K19" s="8"/>
      <c r="L19" s="8"/>
    </row>
    <row r="20">
      <c r="A20" s="5" t="s">
        <v>15</v>
      </c>
      <c r="B20" s="23">
        <v>0.48</v>
      </c>
      <c r="C20" s="24"/>
      <c r="D20" s="23">
        <v>0.49</v>
      </c>
      <c r="E20" s="25">
        <v>0.39</v>
      </c>
      <c r="F20" s="25">
        <v>0.3</v>
      </c>
      <c r="G20" s="25">
        <v>0.26</v>
      </c>
      <c r="H20" s="25">
        <v>0.23</v>
      </c>
      <c r="I20" s="25">
        <v>0.21</v>
      </c>
      <c r="J20" s="25">
        <v>0.19</v>
      </c>
      <c r="K20" s="8"/>
      <c r="L20" s="8"/>
    </row>
    <row r="21">
      <c r="A21" s="19" t="s">
        <v>16</v>
      </c>
      <c r="B21" s="2">
        <f>$B$14</f>
        <v>4.123535</v>
      </c>
      <c r="D21" s="2">
        <f t="shared" ref="D21:J21" si="2">$B$14</f>
        <v>4.123535</v>
      </c>
      <c r="E21" s="2">
        <f t="shared" si="2"/>
        <v>4.123535</v>
      </c>
      <c r="F21" s="2">
        <f t="shared" si="2"/>
        <v>4.123535</v>
      </c>
      <c r="G21" s="2">
        <f t="shared" si="2"/>
        <v>4.123535</v>
      </c>
      <c r="H21" s="2">
        <f t="shared" si="2"/>
        <v>4.123535</v>
      </c>
      <c r="I21" s="2">
        <f t="shared" si="2"/>
        <v>4.123535</v>
      </c>
      <c r="J21" s="2">
        <f t="shared" si="2"/>
        <v>4.123535</v>
      </c>
      <c r="K21" s="8"/>
      <c r="L21" s="8"/>
    </row>
    <row r="22">
      <c r="A22" s="26" t="s">
        <v>17</v>
      </c>
      <c r="B22" s="27">
        <f>B18*B19*B20*B21</f>
        <v>158304158.1</v>
      </c>
      <c r="C22" s="27"/>
      <c r="D22" s="27">
        <f t="shared" ref="D22:J22" si="3">D18*D19*D20*D21</f>
        <v>129281729.1</v>
      </c>
      <c r="E22" s="27">
        <f t="shared" si="3"/>
        <v>83604383.48</v>
      </c>
      <c r="F22" s="27">
        <f t="shared" si="3"/>
        <v>49470049.4</v>
      </c>
      <c r="G22" s="27">
        <f t="shared" si="3"/>
        <v>38586638.53</v>
      </c>
      <c r="H22" s="27">
        <f t="shared" si="3"/>
        <v>30341630.3</v>
      </c>
      <c r="I22" s="27">
        <f t="shared" si="3"/>
        <v>24240324.2</v>
      </c>
      <c r="J22" s="27">
        <f t="shared" si="3"/>
        <v>18798618.77</v>
      </c>
      <c r="K22" s="8"/>
      <c r="L22" s="8"/>
    </row>
    <row r="23">
      <c r="A23" s="19" t="s">
        <v>18</v>
      </c>
      <c r="B23" s="28">
        <v>5000000.0</v>
      </c>
      <c r="D23" s="8">
        <f>B23</f>
        <v>5000000</v>
      </c>
      <c r="K23" s="8"/>
      <c r="L23" s="8"/>
    </row>
    <row r="24">
      <c r="A24" s="5" t="s">
        <v>19</v>
      </c>
      <c r="B24" s="17">
        <v>6.0E7</v>
      </c>
      <c r="C24" s="8"/>
      <c r="D24" s="8">
        <f>9/36*B24</f>
        <v>15000000</v>
      </c>
      <c r="E24" s="8">
        <f>12/36*B24</f>
        <v>20000000</v>
      </c>
      <c r="F24" s="8">
        <f>12/36*B24</f>
        <v>20000000</v>
      </c>
      <c r="G24" s="8">
        <f>3/36*B24</f>
        <v>5000000</v>
      </c>
      <c r="H24" s="8">
        <v>0.0</v>
      </c>
      <c r="I24" s="8">
        <v>0.0</v>
      </c>
      <c r="J24" s="8">
        <v>0.0</v>
      </c>
      <c r="K24" s="8"/>
      <c r="L24" s="8"/>
    </row>
    <row r="25">
      <c r="A25" s="26" t="s">
        <v>20</v>
      </c>
      <c r="B25" s="26"/>
      <c r="C25" s="27"/>
      <c r="D25" s="27">
        <f t="shared" ref="D25:J25" si="4">D22-D23-D24</f>
        <v>109281729.1</v>
      </c>
      <c r="E25" s="27">
        <f t="shared" si="4"/>
        <v>63604383.48</v>
      </c>
      <c r="F25" s="27">
        <f t="shared" si="4"/>
        <v>29470049.4</v>
      </c>
      <c r="G25" s="27">
        <f t="shared" si="4"/>
        <v>33586638.53</v>
      </c>
      <c r="H25" s="27">
        <f t="shared" si="4"/>
        <v>30341630.3</v>
      </c>
      <c r="I25" s="27">
        <f t="shared" si="4"/>
        <v>24240324.2</v>
      </c>
      <c r="J25" s="27">
        <f t="shared" si="4"/>
        <v>18798618.77</v>
      </c>
      <c r="L25" s="8"/>
    </row>
    <row r="26">
      <c r="K26" s="8"/>
      <c r="L26" s="8"/>
    </row>
    <row r="27">
      <c r="A27" s="14" t="s">
        <v>21</v>
      </c>
      <c r="B27" s="15" t="s">
        <v>12</v>
      </c>
      <c r="C27" s="16">
        <v>2023.0</v>
      </c>
      <c r="D27" s="16">
        <v>2024.0</v>
      </c>
      <c r="E27" s="16">
        <v>2025.0</v>
      </c>
      <c r="F27" s="16">
        <v>2026.0</v>
      </c>
      <c r="G27" s="16">
        <v>2027.0</v>
      </c>
      <c r="H27" s="16">
        <v>2028.0</v>
      </c>
      <c r="I27" s="16">
        <v>2029.0</v>
      </c>
      <c r="J27" s="16">
        <v>2030.0</v>
      </c>
      <c r="K27" s="8"/>
      <c r="L27" s="12"/>
    </row>
    <row r="28">
      <c r="A28" s="5" t="s">
        <v>13</v>
      </c>
      <c r="B28" s="29">
        <v>850000.0</v>
      </c>
      <c r="C28" s="8"/>
      <c r="D28" s="8"/>
      <c r="E28" s="18">
        <f>D18*20%+E18*20%</f>
        <v>580000</v>
      </c>
      <c r="F28" s="18">
        <f t="shared" ref="F28:J28" si="5">F18*50%</f>
        <v>500000</v>
      </c>
      <c r="G28" s="18">
        <f t="shared" si="5"/>
        <v>450000</v>
      </c>
      <c r="H28" s="18">
        <f t="shared" si="5"/>
        <v>400000</v>
      </c>
      <c r="I28" s="18">
        <f t="shared" si="5"/>
        <v>350000</v>
      </c>
      <c r="J28" s="18">
        <f t="shared" si="5"/>
        <v>300000</v>
      </c>
    </row>
    <row r="29">
      <c r="A29" s="19" t="s">
        <v>14</v>
      </c>
      <c r="B29" s="20">
        <v>9.99</v>
      </c>
      <c r="C29" s="21"/>
      <c r="D29" s="22"/>
      <c r="E29" s="22">
        <f>B29</f>
        <v>9.99</v>
      </c>
      <c r="F29" s="22">
        <f t="shared" ref="F29:J29" si="6">E29</f>
        <v>9.99</v>
      </c>
      <c r="G29" s="22">
        <f t="shared" si="6"/>
        <v>9.99</v>
      </c>
      <c r="H29" s="22">
        <f t="shared" si="6"/>
        <v>9.99</v>
      </c>
      <c r="I29" s="22">
        <f t="shared" si="6"/>
        <v>9.99</v>
      </c>
      <c r="J29" s="22">
        <f t="shared" si="6"/>
        <v>9.99</v>
      </c>
    </row>
    <row r="30">
      <c r="A30" s="5" t="s">
        <v>15</v>
      </c>
      <c r="B30" s="23">
        <v>0.55</v>
      </c>
      <c r="C30" s="24"/>
      <c r="D30" s="24"/>
      <c r="E30" s="23">
        <v>0.55</v>
      </c>
      <c r="F30" s="23">
        <v>0.43</v>
      </c>
      <c r="G30" s="23">
        <v>0.35</v>
      </c>
      <c r="H30" s="23">
        <v>0.32</v>
      </c>
      <c r="I30" s="23">
        <v>0.3</v>
      </c>
      <c r="J30" s="25">
        <v>0.28</v>
      </c>
    </row>
    <row r="31">
      <c r="A31" s="19" t="s">
        <v>16</v>
      </c>
      <c r="B31" s="2">
        <f>$B$14</f>
        <v>4.123535</v>
      </c>
      <c r="E31" s="2">
        <f t="shared" ref="E31:J31" si="7">$B$14</f>
        <v>4.123535</v>
      </c>
      <c r="F31" s="2">
        <f t="shared" si="7"/>
        <v>4.123535</v>
      </c>
      <c r="G31" s="2">
        <f t="shared" si="7"/>
        <v>4.123535</v>
      </c>
      <c r="H31" s="2">
        <f t="shared" si="7"/>
        <v>4.123535</v>
      </c>
      <c r="I31" s="2">
        <f t="shared" si="7"/>
        <v>4.123535</v>
      </c>
      <c r="J31" s="2">
        <f t="shared" si="7"/>
        <v>4.123535</v>
      </c>
    </row>
    <row r="32">
      <c r="A32" s="26" t="s">
        <v>17</v>
      </c>
      <c r="B32" s="27">
        <f>B28*B29*B30*B31</f>
        <v>19258248.6</v>
      </c>
      <c r="C32" s="27"/>
      <c r="D32" s="27"/>
      <c r="E32" s="27">
        <f t="shared" ref="E32:J32" si="8">E28*E29*E30*E31</f>
        <v>13140922.57</v>
      </c>
      <c r="F32" s="27">
        <f t="shared" si="8"/>
        <v>8856734.65</v>
      </c>
      <c r="G32" s="27">
        <f t="shared" si="8"/>
        <v>6488073.057</v>
      </c>
      <c r="H32" s="27">
        <f t="shared" si="8"/>
        <v>5272846.675</v>
      </c>
      <c r="I32" s="27">
        <f t="shared" si="8"/>
        <v>4325382.038</v>
      </c>
      <c r="J32" s="27">
        <f t="shared" si="8"/>
        <v>3460305.631</v>
      </c>
      <c r="L32" s="8"/>
    </row>
    <row r="33">
      <c r="A33" s="19" t="s">
        <v>18</v>
      </c>
      <c r="B33" s="17">
        <v>1000000.0</v>
      </c>
      <c r="D33" s="8"/>
      <c r="E33" s="8">
        <f>B33</f>
        <v>1000000</v>
      </c>
      <c r="L33" s="8"/>
    </row>
    <row r="34">
      <c r="A34" s="5" t="s">
        <v>19</v>
      </c>
      <c r="B34" s="17">
        <v>9000000.0</v>
      </c>
      <c r="C34" s="8"/>
      <c r="D34" s="8"/>
      <c r="E34" s="8">
        <f>9/36*B34</f>
        <v>2250000</v>
      </c>
      <c r="F34" s="8">
        <f>12/36*B34</f>
        <v>3000000</v>
      </c>
      <c r="G34" s="8">
        <f>12/36*B34</f>
        <v>3000000</v>
      </c>
      <c r="H34" s="8">
        <f>3/36*B34</f>
        <v>750000</v>
      </c>
      <c r="I34" s="8">
        <v>0.0</v>
      </c>
      <c r="J34" s="8">
        <v>0.0</v>
      </c>
      <c r="L34" s="8"/>
    </row>
    <row r="35">
      <c r="A35" s="26" t="s">
        <v>20</v>
      </c>
      <c r="B35" s="26"/>
      <c r="C35" s="27"/>
      <c r="D35" s="27"/>
      <c r="E35" s="27">
        <f t="shared" ref="E35:J35" si="9">E32-E33-E34</f>
        <v>9890922.573</v>
      </c>
      <c r="F35" s="27">
        <f t="shared" si="9"/>
        <v>5856734.65</v>
      </c>
      <c r="G35" s="27">
        <f t="shared" si="9"/>
        <v>3488073.057</v>
      </c>
      <c r="H35" s="27">
        <f t="shared" si="9"/>
        <v>4522846.675</v>
      </c>
      <c r="I35" s="27">
        <f t="shared" si="9"/>
        <v>4325382.038</v>
      </c>
      <c r="J35" s="27">
        <f t="shared" si="9"/>
        <v>3460305.631</v>
      </c>
      <c r="L35" s="8"/>
    </row>
    <row r="36">
      <c r="L36" s="8"/>
    </row>
    <row r="37">
      <c r="A37" s="14" t="s">
        <v>22</v>
      </c>
      <c r="B37" s="15" t="s">
        <v>12</v>
      </c>
      <c r="C37" s="16">
        <v>2023.0</v>
      </c>
      <c r="D37" s="16">
        <v>2024.0</v>
      </c>
      <c r="E37" s="16">
        <v>2025.0</v>
      </c>
      <c r="F37" s="16">
        <v>2026.0</v>
      </c>
      <c r="G37" s="16">
        <v>2027.0</v>
      </c>
      <c r="H37" s="16">
        <v>2028.0</v>
      </c>
      <c r="I37" s="16">
        <v>2029.0</v>
      </c>
      <c r="J37" s="16">
        <v>2030.0</v>
      </c>
      <c r="L37" s="12"/>
    </row>
    <row r="38">
      <c r="A38" s="5" t="s">
        <v>13</v>
      </c>
      <c r="B38" s="29">
        <v>850000.0</v>
      </c>
      <c r="C38" s="8"/>
      <c r="D38" s="8"/>
      <c r="E38" s="18">
        <f>D18*20%+E18*15%</f>
        <v>515000</v>
      </c>
      <c r="F38" s="18">
        <f t="shared" ref="F38:J38" si="10">F18*50%</f>
        <v>500000</v>
      </c>
      <c r="G38" s="18">
        <f t="shared" si="10"/>
        <v>450000</v>
      </c>
      <c r="H38" s="18">
        <f t="shared" si="10"/>
        <v>400000</v>
      </c>
      <c r="I38" s="18">
        <f t="shared" si="10"/>
        <v>350000</v>
      </c>
      <c r="J38" s="18">
        <f t="shared" si="10"/>
        <v>300000</v>
      </c>
    </row>
    <row r="39">
      <c r="A39" s="19" t="s">
        <v>14</v>
      </c>
      <c r="B39" s="20">
        <v>19.99</v>
      </c>
      <c r="C39" s="21"/>
      <c r="D39" s="22"/>
      <c r="E39" s="22">
        <f>B39</f>
        <v>19.99</v>
      </c>
      <c r="F39" s="22">
        <f t="shared" ref="F39:J39" si="11">E39</f>
        <v>19.99</v>
      </c>
      <c r="G39" s="22">
        <f t="shared" si="11"/>
        <v>19.99</v>
      </c>
      <c r="H39" s="22">
        <f t="shared" si="11"/>
        <v>19.99</v>
      </c>
      <c r="I39" s="22">
        <f t="shared" si="11"/>
        <v>19.99</v>
      </c>
      <c r="J39" s="22">
        <f t="shared" si="11"/>
        <v>19.99</v>
      </c>
    </row>
    <row r="40">
      <c r="A40" s="5" t="s">
        <v>15</v>
      </c>
      <c r="B40" s="23">
        <v>0.55</v>
      </c>
      <c r="C40" s="24"/>
      <c r="D40" s="24"/>
      <c r="E40" s="23">
        <v>0.55</v>
      </c>
      <c r="F40" s="23">
        <v>0.43</v>
      </c>
      <c r="G40" s="23">
        <v>0.35</v>
      </c>
      <c r="H40" s="23">
        <v>0.32</v>
      </c>
      <c r="I40" s="23">
        <v>0.3</v>
      </c>
      <c r="J40" s="25">
        <v>0.28</v>
      </c>
    </row>
    <row r="41">
      <c r="A41" s="19" t="s">
        <v>16</v>
      </c>
      <c r="B41" s="2">
        <f>$B$14</f>
        <v>4.123535</v>
      </c>
      <c r="E41" s="2">
        <f t="shared" ref="E41:J41" si="12">$B$14</f>
        <v>4.123535</v>
      </c>
      <c r="F41" s="2">
        <f t="shared" si="12"/>
        <v>4.123535</v>
      </c>
      <c r="G41" s="2">
        <f t="shared" si="12"/>
        <v>4.123535</v>
      </c>
      <c r="H41" s="2">
        <f t="shared" si="12"/>
        <v>4.123535</v>
      </c>
      <c r="I41" s="2">
        <f t="shared" si="12"/>
        <v>4.123535</v>
      </c>
      <c r="J41" s="2">
        <f t="shared" si="12"/>
        <v>4.123535</v>
      </c>
    </row>
    <row r="42">
      <c r="A42" s="26" t="s">
        <v>17</v>
      </c>
      <c r="B42" s="27">
        <f>B38*B39*B40*B41</f>
        <v>38535774.72</v>
      </c>
      <c r="C42" s="27"/>
      <c r="D42" s="27"/>
      <c r="E42" s="27">
        <f t="shared" ref="E42:J42" si="13">E38*E39*E40*E41</f>
        <v>23348145.86</v>
      </c>
      <c r="F42" s="27">
        <f t="shared" si="13"/>
        <v>17722334.9</v>
      </c>
      <c r="G42" s="27">
        <f t="shared" si="13"/>
        <v>12982640.68</v>
      </c>
      <c r="H42" s="27">
        <f t="shared" si="13"/>
        <v>10550971.48</v>
      </c>
      <c r="I42" s="27">
        <f t="shared" si="13"/>
        <v>8655093.788</v>
      </c>
      <c r="J42" s="27">
        <f t="shared" si="13"/>
        <v>6924075.031</v>
      </c>
      <c r="L42" s="8"/>
    </row>
    <row r="43">
      <c r="A43" s="19" t="s">
        <v>18</v>
      </c>
      <c r="B43" s="17">
        <v>2000000.0</v>
      </c>
      <c r="D43" s="8"/>
      <c r="E43" s="8">
        <f>B43</f>
        <v>2000000</v>
      </c>
      <c r="L43" s="8"/>
    </row>
    <row r="44">
      <c r="A44" s="5" t="s">
        <v>19</v>
      </c>
      <c r="B44" s="17">
        <v>1.8E7</v>
      </c>
      <c r="C44" s="8"/>
      <c r="D44" s="8"/>
      <c r="E44" s="8">
        <f>3/36*B44</f>
        <v>1500000</v>
      </c>
      <c r="F44" s="8">
        <f>12/36*B44</f>
        <v>6000000</v>
      </c>
      <c r="G44" s="8">
        <f>12/36*B44</f>
        <v>6000000</v>
      </c>
      <c r="H44" s="8">
        <f>9/36*B44</f>
        <v>4500000</v>
      </c>
      <c r="I44" s="8">
        <v>0.0</v>
      </c>
      <c r="J44" s="8">
        <v>0.0</v>
      </c>
      <c r="L44" s="8"/>
    </row>
    <row r="45">
      <c r="A45" s="26" t="s">
        <v>20</v>
      </c>
      <c r="B45" s="26"/>
      <c r="C45" s="27"/>
      <c r="D45" s="27"/>
      <c r="E45" s="27">
        <f t="shared" ref="E45:J45" si="14">E42-E43-E44</f>
        <v>19848145.86</v>
      </c>
      <c r="F45" s="27">
        <f t="shared" si="14"/>
        <v>11722334.9</v>
      </c>
      <c r="G45" s="27">
        <f t="shared" si="14"/>
        <v>6982640.682</v>
      </c>
      <c r="H45" s="27">
        <f t="shared" si="14"/>
        <v>6050971.475</v>
      </c>
      <c r="I45" s="27">
        <f t="shared" si="14"/>
        <v>8655093.788</v>
      </c>
      <c r="J45" s="27">
        <f t="shared" si="14"/>
        <v>6924075.031</v>
      </c>
      <c r="L45" s="8"/>
    </row>
    <row r="46">
      <c r="L46" s="8"/>
    </row>
    <row r="47">
      <c r="A47" s="14" t="s">
        <v>23</v>
      </c>
      <c r="B47" s="15" t="s">
        <v>12</v>
      </c>
      <c r="C47" s="16">
        <v>2023.0</v>
      </c>
      <c r="D47" s="16">
        <v>2024.0</v>
      </c>
      <c r="E47" s="16">
        <v>2025.0</v>
      </c>
      <c r="F47" s="16">
        <v>2026.0</v>
      </c>
      <c r="G47" s="16">
        <v>2027.0</v>
      </c>
      <c r="H47" s="16">
        <v>2028.0</v>
      </c>
      <c r="I47" s="16">
        <v>2029.0</v>
      </c>
      <c r="J47" s="16">
        <v>2030.0</v>
      </c>
      <c r="L47" s="12"/>
    </row>
    <row r="48">
      <c r="A48" s="5" t="s">
        <v>13</v>
      </c>
      <c r="B48" s="28">
        <v>700000.0</v>
      </c>
      <c r="C48" s="8"/>
      <c r="D48" s="18">
        <f>B48*80%</f>
        <v>560000</v>
      </c>
      <c r="E48" s="18">
        <f>B48*50%</f>
        <v>350000</v>
      </c>
      <c r="F48" s="18">
        <f>B48*45%</f>
        <v>315000</v>
      </c>
      <c r="G48" s="18">
        <f>B48*40%</f>
        <v>280000</v>
      </c>
      <c r="H48" s="18">
        <f>B48*35%</f>
        <v>245000</v>
      </c>
      <c r="I48" s="18">
        <f>B48*30%</f>
        <v>210000</v>
      </c>
      <c r="J48" s="18">
        <f>B48*25%</f>
        <v>175000</v>
      </c>
      <c r="K48" s="8"/>
      <c r="L48" s="8"/>
    </row>
    <row r="49">
      <c r="A49" s="19" t="s">
        <v>14</v>
      </c>
      <c r="B49" s="20">
        <v>34.99</v>
      </c>
      <c r="C49" s="21"/>
      <c r="D49" s="22">
        <f>B49</f>
        <v>34.99</v>
      </c>
      <c r="E49" s="22">
        <f t="shared" ref="E49:J49" si="15">D49</f>
        <v>34.99</v>
      </c>
      <c r="F49" s="22">
        <f t="shared" si="15"/>
        <v>34.99</v>
      </c>
      <c r="G49" s="22">
        <f t="shared" si="15"/>
        <v>34.99</v>
      </c>
      <c r="H49" s="22">
        <f t="shared" si="15"/>
        <v>34.99</v>
      </c>
      <c r="I49" s="22">
        <f t="shared" si="15"/>
        <v>34.99</v>
      </c>
      <c r="J49" s="22">
        <f t="shared" si="15"/>
        <v>34.99</v>
      </c>
      <c r="K49" s="8"/>
      <c r="L49" s="8"/>
    </row>
    <row r="50">
      <c r="A50" s="5" t="s">
        <v>15</v>
      </c>
      <c r="B50" s="23">
        <v>0.48</v>
      </c>
      <c r="C50" s="24"/>
      <c r="D50" s="23">
        <v>0.49</v>
      </c>
      <c r="E50" s="25">
        <v>0.39</v>
      </c>
      <c r="F50" s="25">
        <v>0.3</v>
      </c>
      <c r="G50" s="25">
        <v>0.26</v>
      </c>
      <c r="H50" s="25">
        <v>0.23</v>
      </c>
      <c r="I50" s="25">
        <v>0.21</v>
      </c>
      <c r="J50" s="25">
        <v>0.19</v>
      </c>
      <c r="K50" s="8"/>
      <c r="L50" s="8"/>
    </row>
    <row r="51">
      <c r="A51" s="19" t="s">
        <v>16</v>
      </c>
      <c r="B51" s="2">
        <f>$B$14</f>
        <v>4.123535</v>
      </c>
      <c r="D51" s="2">
        <f t="shared" ref="D51:J51" si="16">$B$14</f>
        <v>4.123535</v>
      </c>
      <c r="E51" s="2">
        <f t="shared" si="16"/>
        <v>4.123535</v>
      </c>
      <c r="F51" s="2">
        <f t="shared" si="16"/>
        <v>4.123535</v>
      </c>
      <c r="G51" s="2">
        <f t="shared" si="16"/>
        <v>4.123535</v>
      </c>
      <c r="H51" s="2">
        <f t="shared" si="16"/>
        <v>4.123535</v>
      </c>
      <c r="I51" s="2">
        <f t="shared" si="16"/>
        <v>4.123535</v>
      </c>
      <c r="J51" s="2">
        <f t="shared" si="16"/>
        <v>4.123535</v>
      </c>
      <c r="K51" s="8"/>
    </row>
    <row r="52">
      <c r="A52" s="26" t="s">
        <v>17</v>
      </c>
      <c r="B52" s="27">
        <f>B48*B49*B50*B51</f>
        <v>48478916.52</v>
      </c>
      <c r="C52" s="27"/>
      <c r="D52" s="27">
        <f t="shared" ref="D52:J52" si="17">D48*D49*D50*D51</f>
        <v>39591115.16</v>
      </c>
      <c r="E52" s="27">
        <f t="shared" si="17"/>
        <v>19694559.84</v>
      </c>
      <c r="F52" s="27">
        <f t="shared" si="17"/>
        <v>13634695.27</v>
      </c>
      <c r="G52" s="27">
        <f t="shared" si="17"/>
        <v>10503765.25</v>
      </c>
      <c r="H52" s="27">
        <f t="shared" si="17"/>
        <v>8130318.292</v>
      </c>
      <c r="I52" s="27">
        <f t="shared" si="17"/>
        <v>6362857.794</v>
      </c>
      <c r="J52" s="27">
        <f t="shared" si="17"/>
        <v>4797392.781</v>
      </c>
      <c r="K52" s="8"/>
      <c r="L52" s="8"/>
    </row>
    <row r="53">
      <c r="A53" s="19" t="s">
        <v>18</v>
      </c>
      <c r="B53" s="28">
        <v>4000000.0</v>
      </c>
      <c r="D53" s="8">
        <f>B53</f>
        <v>4000000</v>
      </c>
      <c r="K53" s="22"/>
      <c r="L53" s="8"/>
    </row>
    <row r="54">
      <c r="A54" s="5" t="s">
        <v>19</v>
      </c>
      <c r="B54" s="17">
        <v>3.5E7</v>
      </c>
      <c r="C54" s="8"/>
      <c r="D54" s="8">
        <f>9/36*B54</f>
        <v>8750000</v>
      </c>
      <c r="E54" s="8">
        <f>12/36*B54</f>
        <v>11666666.67</v>
      </c>
      <c r="F54" s="8">
        <f>12/36*B54</f>
        <v>11666666.67</v>
      </c>
      <c r="G54" s="8">
        <f>3/36*B54</f>
        <v>2916666.667</v>
      </c>
      <c r="H54" s="8">
        <v>0.0</v>
      </c>
      <c r="I54" s="8">
        <v>0.0</v>
      </c>
      <c r="J54" s="8">
        <v>0.0</v>
      </c>
      <c r="K54" s="24"/>
      <c r="L54" s="8"/>
    </row>
    <row r="55">
      <c r="A55" s="26" t="s">
        <v>20</v>
      </c>
      <c r="B55" s="26"/>
      <c r="C55" s="27"/>
      <c r="D55" s="27">
        <f t="shared" ref="D55:J55" si="18">D52-D53-D54</f>
        <v>26841115.16</v>
      </c>
      <c r="E55" s="27">
        <f t="shared" si="18"/>
        <v>8027893.171</v>
      </c>
      <c r="F55" s="27">
        <f t="shared" si="18"/>
        <v>1968028.605</v>
      </c>
      <c r="G55" s="27">
        <f t="shared" si="18"/>
        <v>7587098.58</v>
      </c>
      <c r="H55" s="27">
        <f t="shared" si="18"/>
        <v>8130318.292</v>
      </c>
      <c r="I55" s="27">
        <f t="shared" si="18"/>
        <v>6362857.794</v>
      </c>
      <c r="J55" s="27">
        <f t="shared" si="18"/>
        <v>4797392.781</v>
      </c>
      <c r="L55" s="8"/>
    </row>
    <row r="56">
      <c r="K56" s="8"/>
      <c r="L56" s="8"/>
    </row>
    <row r="57">
      <c r="A57" s="14" t="s">
        <v>24</v>
      </c>
      <c r="B57" s="15" t="s">
        <v>12</v>
      </c>
      <c r="C57" s="16">
        <v>2023.0</v>
      </c>
      <c r="D57" s="16">
        <v>2024.0</v>
      </c>
      <c r="E57" s="16">
        <v>2025.0</v>
      </c>
      <c r="F57" s="16">
        <v>2026.0</v>
      </c>
      <c r="G57" s="16">
        <v>2027.0</v>
      </c>
      <c r="H57" s="16">
        <v>2028.0</v>
      </c>
      <c r="I57" s="16">
        <v>2029.0</v>
      </c>
      <c r="J57" s="16">
        <v>2030.0</v>
      </c>
      <c r="K57" s="8"/>
      <c r="L57" s="12"/>
    </row>
    <row r="58">
      <c r="A58" s="5" t="s">
        <v>13</v>
      </c>
      <c r="B58" s="28">
        <v>1000000.0</v>
      </c>
      <c r="C58" s="8"/>
      <c r="D58" s="8"/>
      <c r="E58" s="18">
        <f>B58*65%</f>
        <v>650000</v>
      </c>
      <c r="F58" s="18">
        <f>B58*65%</f>
        <v>650000</v>
      </c>
      <c r="G58" s="18">
        <f>B58*45%</f>
        <v>450000</v>
      </c>
      <c r="H58" s="18">
        <f>B58*40%</f>
        <v>400000</v>
      </c>
      <c r="I58" s="18">
        <f>B58*35%</f>
        <v>350000</v>
      </c>
      <c r="J58" s="18">
        <f>B58*30%</f>
        <v>300000</v>
      </c>
      <c r="K58" s="8"/>
    </row>
    <row r="59">
      <c r="A59" s="19" t="s">
        <v>14</v>
      </c>
      <c r="B59" s="20">
        <v>39.99</v>
      </c>
      <c r="C59" s="21"/>
      <c r="D59" s="22"/>
      <c r="E59" s="22">
        <f>B59</f>
        <v>39.99</v>
      </c>
      <c r="F59" s="22">
        <f t="shared" ref="F59:J59" si="19">E59</f>
        <v>39.99</v>
      </c>
      <c r="G59" s="22">
        <f t="shared" si="19"/>
        <v>39.99</v>
      </c>
      <c r="H59" s="22">
        <f t="shared" si="19"/>
        <v>39.99</v>
      </c>
      <c r="I59" s="22">
        <f t="shared" si="19"/>
        <v>39.99</v>
      </c>
      <c r="J59" s="22">
        <f t="shared" si="19"/>
        <v>39.99</v>
      </c>
      <c r="K59" s="8"/>
    </row>
    <row r="60">
      <c r="A60" s="5" t="s">
        <v>15</v>
      </c>
      <c r="B60" s="23">
        <v>0.48</v>
      </c>
      <c r="C60" s="24"/>
      <c r="D60" s="24"/>
      <c r="E60" s="23">
        <v>0.51</v>
      </c>
      <c r="F60" s="25">
        <v>0.4</v>
      </c>
      <c r="G60" s="25">
        <v>0.3</v>
      </c>
      <c r="H60" s="25">
        <v>0.26</v>
      </c>
      <c r="I60" s="25">
        <v>0.23</v>
      </c>
      <c r="J60" s="25">
        <v>0.21</v>
      </c>
      <c r="K60" s="8"/>
      <c r="L60" s="8"/>
    </row>
    <row r="61">
      <c r="A61" s="19" t="s">
        <v>16</v>
      </c>
      <c r="B61" s="2">
        <f>$B$14</f>
        <v>4.123535</v>
      </c>
      <c r="E61" s="2">
        <f t="shared" ref="E61:J61" si="20">$B$14</f>
        <v>4.123535</v>
      </c>
      <c r="F61" s="2">
        <f t="shared" si="20"/>
        <v>4.123535</v>
      </c>
      <c r="G61" s="2">
        <f t="shared" si="20"/>
        <v>4.123535</v>
      </c>
      <c r="H61" s="2">
        <f t="shared" si="20"/>
        <v>4.123535</v>
      </c>
      <c r="I61" s="2">
        <f t="shared" si="20"/>
        <v>4.123535</v>
      </c>
      <c r="J61" s="2">
        <f t="shared" si="20"/>
        <v>4.123535</v>
      </c>
      <c r="K61" s="8"/>
    </row>
    <row r="62">
      <c r="A62" s="26" t="s">
        <v>17</v>
      </c>
      <c r="B62" s="27">
        <f>B58*B59*B60*B61</f>
        <v>79152079.03</v>
      </c>
      <c r="C62" s="27"/>
      <c r="D62" s="27"/>
      <c r="E62" s="27">
        <f t="shared" ref="E62:J62" si="21">E58*E59*E60*E61</f>
        <v>54664404.58</v>
      </c>
      <c r="F62" s="27">
        <f t="shared" si="21"/>
        <v>42874042.81</v>
      </c>
      <c r="G62" s="27">
        <f t="shared" si="21"/>
        <v>22261522.23</v>
      </c>
      <c r="H62" s="27">
        <f t="shared" si="21"/>
        <v>17149617.12</v>
      </c>
      <c r="I62" s="27">
        <f t="shared" si="21"/>
        <v>13274463.25</v>
      </c>
      <c r="J62" s="27">
        <f t="shared" si="21"/>
        <v>10388710.37</v>
      </c>
      <c r="K62" s="8"/>
      <c r="L62" s="8"/>
    </row>
    <row r="63">
      <c r="A63" s="19" t="s">
        <v>18</v>
      </c>
      <c r="B63" s="28">
        <v>5000000.0</v>
      </c>
      <c r="D63" s="8"/>
      <c r="E63" s="8">
        <f>B63</f>
        <v>5000000</v>
      </c>
      <c r="K63" s="8"/>
      <c r="L63" s="8"/>
    </row>
    <row r="64">
      <c r="A64" s="5" t="s">
        <v>19</v>
      </c>
      <c r="B64" s="17">
        <v>6.5E7</v>
      </c>
      <c r="C64" s="8"/>
      <c r="D64" s="8"/>
      <c r="E64" s="8">
        <f>3/36*B64</f>
        <v>5416666.667</v>
      </c>
      <c r="F64" s="8">
        <f>12/36*B64</f>
        <v>21666666.67</v>
      </c>
      <c r="G64" s="8">
        <f>12/36*B64</f>
        <v>21666666.67</v>
      </c>
      <c r="H64" s="8">
        <f>9/36*B64</f>
        <v>16250000</v>
      </c>
      <c r="I64" s="8">
        <v>0.0</v>
      </c>
      <c r="J64" s="8">
        <v>0.0</v>
      </c>
      <c r="K64" s="8"/>
      <c r="L64" s="8"/>
    </row>
    <row r="65">
      <c r="A65" s="26" t="s">
        <v>20</v>
      </c>
      <c r="B65" s="26"/>
      <c r="C65" s="27"/>
      <c r="D65" s="27"/>
      <c r="E65" s="27">
        <f t="shared" ref="E65:J65" si="22">E62-E63-E64</f>
        <v>44247737.91</v>
      </c>
      <c r="F65" s="27">
        <f t="shared" si="22"/>
        <v>21207376.14</v>
      </c>
      <c r="G65" s="27">
        <f t="shared" si="22"/>
        <v>594855.5611</v>
      </c>
      <c r="H65" s="27">
        <f t="shared" si="22"/>
        <v>899617.1236</v>
      </c>
      <c r="I65" s="27">
        <f t="shared" si="22"/>
        <v>13274463.25</v>
      </c>
      <c r="J65" s="27">
        <f t="shared" si="22"/>
        <v>10388710.37</v>
      </c>
      <c r="K65" s="8"/>
      <c r="L65" s="8"/>
    </row>
    <row r="66">
      <c r="B66" s="8"/>
      <c r="C66" s="8"/>
      <c r="D66" s="8"/>
      <c r="G66" s="8"/>
      <c r="H66" s="8"/>
      <c r="I66" s="8"/>
      <c r="J66" s="8"/>
      <c r="K66" s="8"/>
      <c r="L66" s="8"/>
    </row>
    <row r="67">
      <c r="A67" s="14" t="s">
        <v>25</v>
      </c>
      <c r="B67" s="15" t="s">
        <v>12</v>
      </c>
      <c r="C67" s="16">
        <v>2023.0</v>
      </c>
      <c r="D67" s="16">
        <v>2024.0</v>
      </c>
      <c r="E67" s="16">
        <v>2025.0</v>
      </c>
      <c r="F67" s="16">
        <v>2026.0</v>
      </c>
      <c r="G67" s="16">
        <v>2027.0</v>
      </c>
      <c r="H67" s="16">
        <v>2028.0</v>
      </c>
      <c r="I67" s="16">
        <v>2029.0</v>
      </c>
      <c r="J67" s="16">
        <v>2030.0</v>
      </c>
      <c r="K67" s="8"/>
      <c r="L67" s="12"/>
    </row>
    <row r="68">
      <c r="A68" s="5" t="s">
        <v>13</v>
      </c>
      <c r="B68" s="28">
        <v>600000.0</v>
      </c>
      <c r="C68" s="18">
        <f>B68*65%</f>
        <v>390000</v>
      </c>
      <c r="D68" s="18">
        <f>B68*65%</f>
        <v>390000</v>
      </c>
      <c r="E68" s="18">
        <f>B68*45%</f>
        <v>270000</v>
      </c>
      <c r="F68" s="18">
        <f>B68*40%</f>
        <v>240000</v>
      </c>
      <c r="G68" s="18">
        <f>B68*35%</f>
        <v>210000</v>
      </c>
      <c r="H68" s="18">
        <f>B68*30%</f>
        <v>180000</v>
      </c>
      <c r="I68" s="18">
        <f>B68*25%</f>
        <v>150000</v>
      </c>
      <c r="J68" s="18">
        <f>B68*20%</f>
        <v>120000</v>
      </c>
      <c r="K68" s="8"/>
      <c r="L68" s="8"/>
    </row>
    <row r="69">
      <c r="A69" s="19" t="s">
        <v>14</v>
      </c>
      <c r="B69" s="20">
        <v>34.99</v>
      </c>
      <c r="C69" s="22">
        <f t="shared" ref="C69:J69" si="23">B69</f>
        <v>34.99</v>
      </c>
      <c r="D69" s="22">
        <f t="shared" si="23"/>
        <v>34.99</v>
      </c>
      <c r="E69" s="22">
        <f t="shared" si="23"/>
        <v>34.99</v>
      </c>
      <c r="F69" s="22">
        <f t="shared" si="23"/>
        <v>34.99</v>
      </c>
      <c r="G69" s="22">
        <f t="shared" si="23"/>
        <v>34.99</v>
      </c>
      <c r="H69" s="22">
        <f t="shared" si="23"/>
        <v>34.99</v>
      </c>
      <c r="I69" s="22">
        <f t="shared" si="23"/>
        <v>34.99</v>
      </c>
      <c r="J69" s="22">
        <f t="shared" si="23"/>
        <v>34.99</v>
      </c>
      <c r="K69" s="8"/>
      <c r="L69" s="8"/>
    </row>
    <row r="70">
      <c r="A70" s="5" t="s">
        <v>15</v>
      </c>
      <c r="B70" s="23">
        <v>0.48</v>
      </c>
      <c r="C70" s="23">
        <v>0.51</v>
      </c>
      <c r="D70" s="25">
        <v>0.4</v>
      </c>
      <c r="E70" s="25">
        <v>0.3</v>
      </c>
      <c r="F70" s="25">
        <v>0.26</v>
      </c>
      <c r="G70" s="25">
        <v>0.23</v>
      </c>
      <c r="H70" s="25">
        <v>0.21</v>
      </c>
      <c r="I70" s="25">
        <v>0.19</v>
      </c>
      <c r="J70" s="25">
        <v>0.18</v>
      </c>
      <c r="K70" s="8"/>
      <c r="L70" s="8"/>
    </row>
    <row r="71">
      <c r="A71" s="19" t="s">
        <v>16</v>
      </c>
      <c r="B71" s="2">
        <f t="shared" ref="B71:J71" si="24">$B$14</f>
        <v>4.123535</v>
      </c>
      <c r="C71" s="2">
        <f t="shared" si="24"/>
        <v>4.123535</v>
      </c>
      <c r="D71" s="2">
        <f t="shared" si="24"/>
        <v>4.123535</v>
      </c>
      <c r="E71" s="2">
        <f t="shared" si="24"/>
        <v>4.123535</v>
      </c>
      <c r="F71" s="2">
        <f t="shared" si="24"/>
        <v>4.123535</v>
      </c>
      <c r="G71" s="2">
        <f t="shared" si="24"/>
        <v>4.123535</v>
      </c>
      <c r="H71" s="2">
        <f t="shared" si="24"/>
        <v>4.123535</v>
      </c>
      <c r="I71" s="2">
        <f t="shared" si="24"/>
        <v>4.123535</v>
      </c>
      <c r="J71" s="2">
        <f t="shared" si="24"/>
        <v>4.123535</v>
      </c>
      <c r="K71" s="8"/>
      <c r="L71" s="8"/>
    </row>
    <row r="72">
      <c r="A72" s="26" t="s">
        <v>17</v>
      </c>
      <c r="B72" s="27">
        <f t="shared" ref="B72:J72" si="25">B68*B69*B70*B71</f>
        <v>41553357.02</v>
      </c>
      <c r="C72" s="27">
        <f t="shared" si="25"/>
        <v>28697787.19</v>
      </c>
      <c r="D72" s="27">
        <f t="shared" si="25"/>
        <v>22508068.39</v>
      </c>
      <c r="E72" s="27">
        <f t="shared" si="25"/>
        <v>11686881.66</v>
      </c>
      <c r="F72" s="27">
        <f t="shared" si="25"/>
        <v>9003227.354</v>
      </c>
      <c r="G72" s="27">
        <f t="shared" si="25"/>
        <v>6968844.25</v>
      </c>
      <c r="H72" s="27">
        <f t="shared" si="25"/>
        <v>5453878.109</v>
      </c>
      <c r="I72" s="27">
        <f t="shared" si="25"/>
        <v>4112050.955</v>
      </c>
      <c r="J72" s="27">
        <f t="shared" si="25"/>
        <v>3116501.776</v>
      </c>
      <c r="K72" s="8"/>
      <c r="L72" s="8"/>
    </row>
    <row r="73">
      <c r="A73" s="19" t="s">
        <v>18</v>
      </c>
      <c r="B73" s="28">
        <v>3000000.0</v>
      </c>
      <c r="C73" s="8">
        <f>B73</f>
        <v>3000000</v>
      </c>
      <c r="D73" s="8"/>
      <c r="E73" s="8"/>
      <c r="F73" s="8"/>
      <c r="G73" s="8"/>
      <c r="H73" s="8"/>
      <c r="I73" s="8"/>
      <c r="J73" s="8"/>
      <c r="K73" s="8"/>
      <c r="L73" s="8"/>
    </row>
    <row r="74">
      <c r="A74" s="5" t="s">
        <v>19</v>
      </c>
      <c r="B74" s="28">
        <v>4000000.0</v>
      </c>
      <c r="C74" s="8">
        <f>3/36*B74</f>
        <v>333333.3333</v>
      </c>
      <c r="D74" s="8">
        <f>12/36*B74</f>
        <v>1333333.333</v>
      </c>
      <c r="E74" s="8">
        <f>12/36*B74</f>
        <v>1333333.333</v>
      </c>
      <c r="F74" s="8">
        <f>9/36*B74</f>
        <v>1000000</v>
      </c>
      <c r="G74" s="8">
        <v>0.0</v>
      </c>
      <c r="H74" s="8">
        <v>0.0</v>
      </c>
      <c r="I74" s="8">
        <v>0.0</v>
      </c>
      <c r="J74" s="8">
        <v>0.0</v>
      </c>
      <c r="K74" s="8"/>
      <c r="L74" s="30"/>
    </row>
    <row r="75">
      <c r="A75" s="19" t="s">
        <v>26</v>
      </c>
      <c r="B75" s="31">
        <v>0.7</v>
      </c>
      <c r="C75" s="8">
        <f>max((SUM($C$72:C72)-$B$73-$B$74)*$B$75,0)</f>
        <v>15188451.03</v>
      </c>
      <c r="D75" s="8">
        <f t="shared" ref="D75:J75" si="26">(SUM($C$72:D72)-$B$73-$B$74)*$B$75-SUM($C$75:C75)</f>
        <v>15755647.87</v>
      </c>
      <c r="E75" s="8">
        <f t="shared" si="26"/>
        <v>8180817.163</v>
      </c>
      <c r="F75" s="8">
        <f t="shared" si="26"/>
        <v>6302259.148</v>
      </c>
      <c r="G75" s="8">
        <f t="shared" si="26"/>
        <v>4878190.975</v>
      </c>
      <c r="H75" s="8">
        <f t="shared" si="26"/>
        <v>3817714.676</v>
      </c>
      <c r="I75" s="8">
        <f t="shared" si="26"/>
        <v>2878435.669</v>
      </c>
      <c r="J75" s="8">
        <f t="shared" si="26"/>
        <v>2181551.244</v>
      </c>
      <c r="K75" s="8"/>
      <c r="L75" s="30"/>
    </row>
    <row r="76">
      <c r="A76" s="26" t="s">
        <v>27</v>
      </c>
      <c r="B76" s="26"/>
      <c r="C76" s="27">
        <f t="shared" ref="C76:J76" si="27">C72-C73-C74-C75</f>
        <v>10176002.82</v>
      </c>
      <c r="D76" s="27">
        <f t="shared" si="27"/>
        <v>5419087.182</v>
      </c>
      <c r="E76" s="27">
        <f t="shared" si="27"/>
        <v>2172731.165</v>
      </c>
      <c r="F76" s="27">
        <f t="shared" si="27"/>
        <v>1700968.206</v>
      </c>
      <c r="G76" s="27">
        <f t="shared" si="27"/>
        <v>2090653.275</v>
      </c>
      <c r="H76" s="27">
        <f t="shared" si="27"/>
        <v>1636163.433</v>
      </c>
      <c r="I76" s="27">
        <f t="shared" si="27"/>
        <v>1233615.287</v>
      </c>
      <c r="J76" s="27">
        <f t="shared" si="27"/>
        <v>934950.5329</v>
      </c>
      <c r="K76" s="8"/>
    </row>
    <row r="7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>
      <c r="A78" s="14" t="s">
        <v>28</v>
      </c>
      <c r="B78" s="15" t="s">
        <v>12</v>
      </c>
      <c r="C78" s="16">
        <v>2023.0</v>
      </c>
      <c r="D78" s="16">
        <v>2024.0</v>
      </c>
      <c r="E78" s="16">
        <v>2025.0</v>
      </c>
      <c r="F78" s="16">
        <v>2026.0</v>
      </c>
      <c r="G78" s="16">
        <v>2027.0</v>
      </c>
      <c r="H78" s="16">
        <v>2028.0</v>
      </c>
      <c r="I78" s="16">
        <v>2029.0</v>
      </c>
      <c r="J78" s="16">
        <v>2030.0</v>
      </c>
      <c r="K78" s="8"/>
      <c r="L78" s="12"/>
    </row>
    <row r="79">
      <c r="A79" s="5" t="s">
        <v>13</v>
      </c>
      <c r="B79" s="17">
        <v>500000.0</v>
      </c>
      <c r="C79" s="18">
        <f>B79*65%</f>
        <v>325000</v>
      </c>
      <c r="D79" s="18">
        <f>B79*65%</f>
        <v>325000</v>
      </c>
      <c r="E79" s="18">
        <f>B79*45%</f>
        <v>225000</v>
      </c>
      <c r="F79" s="18">
        <f>B79*40%</f>
        <v>200000</v>
      </c>
      <c r="G79" s="18">
        <f>B79*35%</f>
        <v>175000</v>
      </c>
      <c r="H79" s="18">
        <f>B79*30%</f>
        <v>150000</v>
      </c>
      <c r="I79" s="18">
        <f>B79*25%</f>
        <v>125000</v>
      </c>
      <c r="J79" s="18">
        <f>B79*20%</f>
        <v>100000</v>
      </c>
      <c r="K79" s="8"/>
      <c r="L79" s="8"/>
    </row>
    <row r="80">
      <c r="A80" s="19" t="s">
        <v>14</v>
      </c>
      <c r="B80" s="20">
        <v>34.99</v>
      </c>
      <c r="C80" s="22">
        <f t="shared" ref="C80:J80" si="28">B80</f>
        <v>34.99</v>
      </c>
      <c r="D80" s="22">
        <f t="shared" si="28"/>
        <v>34.99</v>
      </c>
      <c r="E80" s="22">
        <f t="shared" si="28"/>
        <v>34.99</v>
      </c>
      <c r="F80" s="22">
        <f t="shared" si="28"/>
        <v>34.99</v>
      </c>
      <c r="G80" s="22">
        <f t="shared" si="28"/>
        <v>34.99</v>
      </c>
      <c r="H80" s="22">
        <f t="shared" si="28"/>
        <v>34.99</v>
      </c>
      <c r="I80" s="22">
        <f t="shared" si="28"/>
        <v>34.99</v>
      </c>
      <c r="J80" s="22">
        <f t="shared" si="28"/>
        <v>34.99</v>
      </c>
    </row>
    <row r="81">
      <c r="A81" s="5" t="s">
        <v>15</v>
      </c>
      <c r="B81" s="23">
        <v>0.48</v>
      </c>
      <c r="C81" s="23">
        <v>0.51</v>
      </c>
      <c r="D81" s="25">
        <v>0.4</v>
      </c>
      <c r="E81" s="25">
        <v>0.3</v>
      </c>
      <c r="F81" s="25">
        <v>0.26</v>
      </c>
      <c r="G81" s="25">
        <v>0.23</v>
      </c>
      <c r="H81" s="25">
        <v>0.21</v>
      </c>
      <c r="I81" s="25">
        <v>0.19</v>
      </c>
      <c r="J81" s="25">
        <v>0.18</v>
      </c>
      <c r="K81" s="8"/>
      <c r="L81" s="8"/>
    </row>
    <row r="82">
      <c r="A82" s="19" t="s">
        <v>16</v>
      </c>
      <c r="B82" s="2">
        <f t="shared" ref="B82:J82" si="29">$B$14</f>
        <v>4.123535</v>
      </c>
      <c r="C82" s="2">
        <f t="shared" si="29"/>
        <v>4.123535</v>
      </c>
      <c r="D82" s="2">
        <f t="shared" si="29"/>
        <v>4.123535</v>
      </c>
      <c r="E82" s="2">
        <f t="shared" si="29"/>
        <v>4.123535</v>
      </c>
      <c r="F82" s="2">
        <f t="shared" si="29"/>
        <v>4.123535</v>
      </c>
      <c r="G82" s="2">
        <f t="shared" si="29"/>
        <v>4.123535</v>
      </c>
      <c r="H82" s="2">
        <f t="shared" si="29"/>
        <v>4.123535</v>
      </c>
      <c r="I82" s="2">
        <f t="shared" si="29"/>
        <v>4.123535</v>
      </c>
      <c r="J82" s="2">
        <f t="shared" si="29"/>
        <v>4.123535</v>
      </c>
    </row>
    <row r="83">
      <c r="A83" s="26" t="s">
        <v>17</v>
      </c>
      <c r="B83" s="27">
        <f t="shared" ref="B83:J83" si="30">B79*B80*B81*B82</f>
        <v>34627797.52</v>
      </c>
      <c r="C83" s="27">
        <f t="shared" si="30"/>
        <v>23914822.66</v>
      </c>
      <c r="D83" s="27">
        <f t="shared" si="30"/>
        <v>18756723.65</v>
      </c>
      <c r="E83" s="27">
        <f t="shared" si="30"/>
        <v>9739068.051</v>
      </c>
      <c r="F83" s="27">
        <f t="shared" si="30"/>
        <v>7502689.462</v>
      </c>
      <c r="G83" s="27">
        <f t="shared" si="30"/>
        <v>5807370.208</v>
      </c>
      <c r="H83" s="27">
        <f t="shared" si="30"/>
        <v>4544898.424</v>
      </c>
      <c r="I83" s="27">
        <f t="shared" si="30"/>
        <v>3426709.129</v>
      </c>
      <c r="J83" s="27">
        <f t="shared" si="30"/>
        <v>2597084.814</v>
      </c>
      <c r="K83" s="8"/>
      <c r="L83" s="8"/>
    </row>
    <row r="84">
      <c r="A84" s="19" t="s">
        <v>18</v>
      </c>
      <c r="B84" s="28">
        <v>3000000.0</v>
      </c>
      <c r="C84" s="8">
        <f>B84</f>
        <v>3000000</v>
      </c>
      <c r="D84" s="8"/>
      <c r="E84" s="8"/>
      <c r="F84" s="8"/>
      <c r="G84" s="8"/>
      <c r="H84" s="8"/>
      <c r="I84" s="8"/>
      <c r="J84" s="8"/>
      <c r="K84" s="8"/>
      <c r="L84" s="8"/>
    </row>
    <row r="85">
      <c r="A85" s="5" t="s">
        <v>19</v>
      </c>
      <c r="B85" s="17">
        <v>2.0E7</v>
      </c>
      <c r="C85" s="8">
        <f>3/36*B85</f>
        <v>1666666.667</v>
      </c>
      <c r="D85" s="8">
        <f>12/36*B85</f>
        <v>6666666.667</v>
      </c>
      <c r="E85" s="8">
        <f>12/36*B85</f>
        <v>6666666.667</v>
      </c>
      <c r="F85" s="8">
        <f>9/36*B85</f>
        <v>5000000</v>
      </c>
      <c r="G85" s="8">
        <v>0.0</v>
      </c>
      <c r="H85" s="8">
        <v>0.0</v>
      </c>
      <c r="I85" s="8">
        <v>0.0</v>
      </c>
      <c r="J85" s="8">
        <v>0.0</v>
      </c>
      <c r="L85" s="30"/>
      <c r="M85" s="32"/>
    </row>
    <row r="86">
      <c r="A86" s="19" t="s">
        <v>26</v>
      </c>
      <c r="B86" s="31">
        <v>0.35</v>
      </c>
      <c r="C86" s="8">
        <f>max((SUM($C$83:C83)-$B$84-$B$85)*$B$86,0)</f>
        <v>320187.9308</v>
      </c>
      <c r="D86" s="8">
        <f t="shared" ref="D86:J86" si="31">(SUM($C$83:D83)-$B$84-$B$85)*$B$86-SUM($C$86:C86)</f>
        <v>6564853.279</v>
      </c>
      <c r="E86" s="8">
        <f t="shared" si="31"/>
        <v>3408673.818</v>
      </c>
      <c r="F86" s="8">
        <f t="shared" si="31"/>
        <v>2625941.312</v>
      </c>
      <c r="G86" s="8">
        <f t="shared" si="31"/>
        <v>2032579.573</v>
      </c>
      <c r="H86" s="8">
        <f t="shared" si="31"/>
        <v>1590714.448</v>
      </c>
      <c r="I86" s="8">
        <f t="shared" si="31"/>
        <v>1199348.195</v>
      </c>
      <c r="J86" s="8">
        <f t="shared" si="31"/>
        <v>908979.6848</v>
      </c>
      <c r="L86" s="30"/>
    </row>
    <row r="87">
      <c r="A87" s="26" t="s">
        <v>27</v>
      </c>
      <c r="B87" s="26"/>
      <c r="C87" s="27">
        <f t="shared" ref="C87:J87" si="32">C83-C84-C85-C86</f>
        <v>18927968.06</v>
      </c>
      <c r="D87" s="27">
        <f t="shared" si="32"/>
        <v>5525203.709</v>
      </c>
      <c r="E87" s="27">
        <f t="shared" si="32"/>
        <v>-336272.4333</v>
      </c>
      <c r="F87" s="27">
        <f t="shared" si="32"/>
        <v>-123251.8498</v>
      </c>
      <c r="G87" s="27">
        <f t="shared" si="32"/>
        <v>3774790.635</v>
      </c>
      <c r="H87" s="27">
        <f t="shared" si="32"/>
        <v>2954183.976</v>
      </c>
      <c r="I87" s="27">
        <f t="shared" si="32"/>
        <v>2227360.934</v>
      </c>
      <c r="J87" s="27">
        <f t="shared" si="32"/>
        <v>1688105.129</v>
      </c>
    </row>
    <row r="88">
      <c r="L88" s="8"/>
    </row>
    <row r="89">
      <c r="A89" s="14" t="s">
        <v>29</v>
      </c>
      <c r="B89" s="15" t="s">
        <v>12</v>
      </c>
      <c r="C89" s="16">
        <v>2023.0</v>
      </c>
      <c r="D89" s="16">
        <v>2024.0</v>
      </c>
      <c r="E89" s="16">
        <v>2025.0</v>
      </c>
      <c r="F89" s="16">
        <v>2026.0</v>
      </c>
      <c r="G89" s="16">
        <v>2027.0</v>
      </c>
      <c r="H89" s="16">
        <v>2028.0</v>
      </c>
      <c r="I89" s="16">
        <v>2029.0</v>
      </c>
      <c r="J89" s="16">
        <v>2030.0</v>
      </c>
      <c r="K89" s="8"/>
      <c r="L89" s="12"/>
    </row>
    <row r="90">
      <c r="A90" s="5" t="s">
        <v>13</v>
      </c>
      <c r="B90" s="17">
        <v>500000.0</v>
      </c>
      <c r="C90" s="8"/>
      <c r="D90" s="18">
        <f>B90*80%</f>
        <v>400000</v>
      </c>
      <c r="E90" s="18">
        <f>B90*50%</f>
        <v>250000</v>
      </c>
      <c r="F90" s="18">
        <f>B90*45%</f>
        <v>225000</v>
      </c>
      <c r="G90" s="18">
        <f>B90*40%</f>
        <v>200000</v>
      </c>
      <c r="H90" s="18">
        <f>B90*35%</f>
        <v>175000</v>
      </c>
      <c r="I90" s="18">
        <f>B90*30%</f>
        <v>150000</v>
      </c>
      <c r="J90" s="18">
        <f>B90*25%</f>
        <v>125000</v>
      </c>
      <c r="K90" s="8"/>
      <c r="L90" s="8"/>
    </row>
    <row r="91">
      <c r="A91" s="19" t="s">
        <v>14</v>
      </c>
      <c r="B91" s="20">
        <v>34.99</v>
      </c>
      <c r="C91" s="21"/>
      <c r="D91" s="22">
        <f>B91</f>
        <v>34.99</v>
      </c>
      <c r="E91" s="22">
        <f t="shared" ref="E91:J91" si="33">D91</f>
        <v>34.99</v>
      </c>
      <c r="F91" s="22">
        <f t="shared" si="33"/>
        <v>34.99</v>
      </c>
      <c r="G91" s="22">
        <f t="shared" si="33"/>
        <v>34.99</v>
      </c>
      <c r="H91" s="22">
        <f t="shared" si="33"/>
        <v>34.99</v>
      </c>
      <c r="I91" s="22">
        <f t="shared" si="33"/>
        <v>34.99</v>
      </c>
      <c r="J91" s="22">
        <f t="shared" si="33"/>
        <v>34.99</v>
      </c>
    </row>
    <row r="92">
      <c r="A92" s="5" t="s">
        <v>15</v>
      </c>
      <c r="B92" s="23">
        <v>0.48</v>
      </c>
      <c r="C92" s="24"/>
      <c r="D92" s="23">
        <v>0.49</v>
      </c>
      <c r="E92" s="25">
        <v>0.39</v>
      </c>
      <c r="F92" s="25">
        <v>0.3</v>
      </c>
      <c r="G92" s="25">
        <v>0.26</v>
      </c>
      <c r="H92" s="25">
        <v>0.23</v>
      </c>
      <c r="I92" s="25">
        <v>0.21</v>
      </c>
      <c r="J92" s="25">
        <v>0.19</v>
      </c>
      <c r="K92" s="8"/>
      <c r="L92" s="8"/>
    </row>
    <row r="93">
      <c r="A93" s="19" t="s">
        <v>16</v>
      </c>
      <c r="B93" s="2">
        <f>$B$14</f>
        <v>4.123535</v>
      </c>
      <c r="D93" s="2">
        <f t="shared" ref="D93:J93" si="34">$B$14</f>
        <v>4.123535</v>
      </c>
      <c r="E93" s="2">
        <f t="shared" si="34"/>
        <v>4.123535</v>
      </c>
      <c r="F93" s="2">
        <f t="shared" si="34"/>
        <v>4.123535</v>
      </c>
      <c r="G93" s="2">
        <f t="shared" si="34"/>
        <v>4.123535</v>
      </c>
      <c r="H93" s="2">
        <f t="shared" si="34"/>
        <v>4.123535</v>
      </c>
      <c r="I93" s="2">
        <f t="shared" si="34"/>
        <v>4.123535</v>
      </c>
      <c r="J93" s="2">
        <f t="shared" si="34"/>
        <v>4.123535</v>
      </c>
    </row>
    <row r="94">
      <c r="A94" s="26" t="s">
        <v>17</v>
      </c>
      <c r="B94" s="27">
        <f>B90*B91*B92*B93</f>
        <v>34627797.52</v>
      </c>
      <c r="C94" s="27"/>
      <c r="D94" s="27">
        <f t="shared" ref="D94:J94" si="35">D90*D91*D92*D93</f>
        <v>28279367.97</v>
      </c>
      <c r="E94" s="27">
        <f t="shared" si="35"/>
        <v>14067542.74</v>
      </c>
      <c r="F94" s="27">
        <f t="shared" si="35"/>
        <v>9739068.051</v>
      </c>
      <c r="G94" s="27">
        <f t="shared" si="35"/>
        <v>7502689.462</v>
      </c>
      <c r="H94" s="27">
        <f t="shared" si="35"/>
        <v>5807370.208</v>
      </c>
      <c r="I94" s="27">
        <f t="shared" si="35"/>
        <v>4544898.424</v>
      </c>
      <c r="J94" s="27">
        <f t="shared" si="35"/>
        <v>3426709.129</v>
      </c>
      <c r="K94" s="8"/>
      <c r="L94" s="8"/>
    </row>
    <row r="95">
      <c r="A95" s="19" t="s">
        <v>18</v>
      </c>
      <c r="B95" s="28">
        <v>3000000.0</v>
      </c>
      <c r="C95" s="8"/>
      <c r="D95" s="8">
        <f>B95</f>
        <v>3000000</v>
      </c>
      <c r="K95" s="8"/>
      <c r="L95" s="8"/>
    </row>
    <row r="96">
      <c r="A96" s="5" t="s">
        <v>19</v>
      </c>
      <c r="B96" s="17">
        <v>1.2E7</v>
      </c>
      <c r="C96" s="8"/>
      <c r="D96" s="8">
        <f>9/36*B96</f>
        <v>3000000</v>
      </c>
      <c r="E96" s="8">
        <f>12/36*B96</f>
        <v>4000000</v>
      </c>
      <c r="F96" s="8">
        <f>12/36*B96</f>
        <v>4000000</v>
      </c>
      <c r="G96" s="8">
        <f>3/36*B96</f>
        <v>1000000</v>
      </c>
      <c r="H96" s="8">
        <v>0.0</v>
      </c>
      <c r="I96" s="8">
        <v>0.0</v>
      </c>
      <c r="J96" s="8">
        <v>0.0</v>
      </c>
      <c r="L96" s="30"/>
      <c r="M96" s="32"/>
    </row>
    <row r="97">
      <c r="A97" s="19" t="s">
        <v>26</v>
      </c>
      <c r="B97" s="31">
        <v>0.5</v>
      </c>
      <c r="C97" s="8"/>
      <c r="D97" s="8">
        <f>max((SUM($D$94:D94)-$B$95-$B$96)*$B$97,0)</f>
        <v>6639683.986</v>
      </c>
      <c r="E97" s="8">
        <f t="shared" ref="E97:J97" si="36">(SUM($C$94:E94)-$B$95-$B$96)*$B$97-SUM($C$97:D97)</f>
        <v>7033771.37</v>
      </c>
      <c r="F97" s="8">
        <f t="shared" si="36"/>
        <v>4869534.026</v>
      </c>
      <c r="G97" s="8">
        <f t="shared" si="36"/>
        <v>3751344.731</v>
      </c>
      <c r="H97" s="8">
        <f t="shared" si="36"/>
        <v>2903685.104</v>
      </c>
      <c r="I97" s="8">
        <f t="shared" si="36"/>
        <v>2272449.212</v>
      </c>
      <c r="J97" s="8">
        <f t="shared" si="36"/>
        <v>1713354.565</v>
      </c>
      <c r="L97" s="30"/>
    </row>
    <row r="98">
      <c r="A98" s="26" t="s">
        <v>27</v>
      </c>
      <c r="B98" s="26"/>
      <c r="C98" s="27"/>
      <c r="D98" s="27">
        <f t="shared" ref="D98:J98" si="37">D94-D95-D96-D97</f>
        <v>15639683.99</v>
      </c>
      <c r="E98" s="27">
        <f t="shared" si="37"/>
        <v>3033771.37</v>
      </c>
      <c r="F98" s="27">
        <f t="shared" si="37"/>
        <v>869534.0257</v>
      </c>
      <c r="G98" s="27">
        <f t="shared" si="37"/>
        <v>2751344.731</v>
      </c>
      <c r="H98" s="27">
        <f t="shared" si="37"/>
        <v>2903685.104</v>
      </c>
      <c r="I98" s="27">
        <f t="shared" si="37"/>
        <v>2272449.212</v>
      </c>
      <c r="J98" s="27">
        <f t="shared" si="37"/>
        <v>1713354.565</v>
      </c>
      <c r="L98" s="30"/>
    </row>
    <row r="99">
      <c r="L99" s="8"/>
    </row>
    <row r="100">
      <c r="A100" s="14" t="s">
        <v>30</v>
      </c>
      <c r="B100" s="15" t="s">
        <v>12</v>
      </c>
      <c r="C100" s="16">
        <v>2023.0</v>
      </c>
      <c r="D100" s="16">
        <v>2024.0</v>
      </c>
      <c r="E100" s="16">
        <v>2025.0</v>
      </c>
      <c r="F100" s="16">
        <v>2026.0</v>
      </c>
      <c r="G100" s="16">
        <v>2027.0</v>
      </c>
      <c r="H100" s="16">
        <v>2028.0</v>
      </c>
      <c r="I100" s="16">
        <v>2029.0</v>
      </c>
      <c r="J100" s="16">
        <v>2030.0</v>
      </c>
      <c r="L100" s="8"/>
    </row>
    <row r="101">
      <c r="A101" s="5" t="s">
        <v>13</v>
      </c>
      <c r="B101" s="17">
        <v>500000.0</v>
      </c>
      <c r="C101" s="8"/>
      <c r="D101" s="18">
        <f>B101*65%</f>
        <v>325000</v>
      </c>
      <c r="E101" s="18">
        <f>B101*65%</f>
        <v>325000</v>
      </c>
      <c r="F101" s="18">
        <f>B101*45%</f>
        <v>225000</v>
      </c>
      <c r="G101" s="18">
        <f>B101*40%</f>
        <v>200000</v>
      </c>
      <c r="H101" s="18">
        <f>B101*35%</f>
        <v>175000</v>
      </c>
      <c r="I101" s="18">
        <f>B101*30%</f>
        <v>150000</v>
      </c>
      <c r="J101" s="18">
        <f>B101*25%</f>
        <v>125000</v>
      </c>
      <c r="L101" s="8"/>
    </row>
    <row r="102">
      <c r="A102" s="19" t="s">
        <v>14</v>
      </c>
      <c r="B102" s="33">
        <v>34.99</v>
      </c>
      <c r="C102" s="21"/>
      <c r="D102" s="22">
        <f>B102</f>
        <v>34.99</v>
      </c>
      <c r="E102" s="22">
        <f t="shared" ref="E102:J102" si="38">D102</f>
        <v>34.99</v>
      </c>
      <c r="F102" s="22">
        <f t="shared" si="38"/>
        <v>34.99</v>
      </c>
      <c r="G102" s="22">
        <f t="shared" si="38"/>
        <v>34.99</v>
      </c>
      <c r="H102" s="22">
        <f t="shared" si="38"/>
        <v>34.99</v>
      </c>
      <c r="I102" s="22">
        <f t="shared" si="38"/>
        <v>34.99</v>
      </c>
      <c r="J102" s="22">
        <f t="shared" si="38"/>
        <v>34.99</v>
      </c>
      <c r="L102" s="8"/>
    </row>
    <row r="103">
      <c r="A103" s="5" t="s">
        <v>15</v>
      </c>
      <c r="B103" s="23">
        <v>0.48</v>
      </c>
      <c r="C103" s="24"/>
      <c r="D103" s="23">
        <v>0.51</v>
      </c>
      <c r="E103" s="25">
        <v>0.4</v>
      </c>
      <c r="F103" s="25">
        <v>0.3</v>
      </c>
      <c r="G103" s="25">
        <v>0.26</v>
      </c>
      <c r="H103" s="25">
        <v>0.23</v>
      </c>
      <c r="I103" s="25">
        <v>0.21</v>
      </c>
      <c r="J103" s="25">
        <v>0.19</v>
      </c>
      <c r="L103" s="8"/>
    </row>
    <row r="104">
      <c r="A104" s="19" t="s">
        <v>16</v>
      </c>
      <c r="B104" s="2">
        <f>$B$14</f>
        <v>4.123535</v>
      </c>
      <c r="D104" s="2">
        <f t="shared" ref="D104:J104" si="39">$B$14</f>
        <v>4.123535</v>
      </c>
      <c r="E104" s="2">
        <f t="shared" si="39"/>
        <v>4.123535</v>
      </c>
      <c r="F104" s="2">
        <f t="shared" si="39"/>
        <v>4.123535</v>
      </c>
      <c r="G104" s="2">
        <f t="shared" si="39"/>
        <v>4.123535</v>
      </c>
      <c r="H104" s="2">
        <f t="shared" si="39"/>
        <v>4.123535</v>
      </c>
      <c r="I104" s="2">
        <f t="shared" si="39"/>
        <v>4.123535</v>
      </c>
      <c r="J104" s="2">
        <f t="shared" si="39"/>
        <v>4.123535</v>
      </c>
      <c r="L104" s="8"/>
    </row>
    <row r="105">
      <c r="A105" s="26" t="s">
        <v>17</v>
      </c>
      <c r="B105" s="27">
        <f t="shared" ref="B105:J105" si="40">B101*B102*B103*B104</f>
        <v>34627797.52</v>
      </c>
      <c r="C105" s="27">
        <f t="shared" si="40"/>
        <v>0</v>
      </c>
      <c r="D105" s="27">
        <f t="shared" si="40"/>
        <v>23914822.66</v>
      </c>
      <c r="E105" s="27">
        <f t="shared" si="40"/>
        <v>18756723.65</v>
      </c>
      <c r="F105" s="27">
        <f t="shared" si="40"/>
        <v>9739068.051</v>
      </c>
      <c r="G105" s="27">
        <f t="shared" si="40"/>
        <v>7502689.462</v>
      </c>
      <c r="H105" s="27">
        <f t="shared" si="40"/>
        <v>5807370.208</v>
      </c>
      <c r="I105" s="27">
        <f t="shared" si="40"/>
        <v>4544898.424</v>
      </c>
      <c r="J105" s="27">
        <f t="shared" si="40"/>
        <v>3426709.129</v>
      </c>
      <c r="L105" s="8"/>
    </row>
    <row r="106">
      <c r="A106" s="19" t="s">
        <v>18</v>
      </c>
      <c r="B106" s="28">
        <v>3000000.0</v>
      </c>
      <c r="C106" s="8"/>
      <c r="D106" s="8">
        <f>B106</f>
        <v>3000000</v>
      </c>
      <c r="E106" s="8"/>
      <c r="F106" s="8"/>
      <c r="G106" s="8"/>
      <c r="H106" s="8"/>
      <c r="I106" s="8"/>
      <c r="J106" s="8"/>
      <c r="L106" s="8"/>
    </row>
    <row r="107">
      <c r="A107" s="5" t="s">
        <v>19</v>
      </c>
      <c r="B107" s="17">
        <v>1.6E7</v>
      </c>
      <c r="C107" s="8"/>
      <c r="D107" s="8">
        <f>3/36*B107</f>
        <v>1333333.333</v>
      </c>
      <c r="E107" s="8">
        <f>12/36*B107</f>
        <v>5333333.333</v>
      </c>
      <c r="F107" s="8">
        <f>12/36*B107</f>
        <v>5333333.333</v>
      </c>
      <c r="G107" s="8">
        <f>9/36*B107</f>
        <v>4000000</v>
      </c>
      <c r="H107" s="8">
        <v>0.0</v>
      </c>
      <c r="I107" s="8">
        <v>0.0</v>
      </c>
      <c r="J107" s="8">
        <v>0.0</v>
      </c>
      <c r="L107" s="30"/>
    </row>
    <row r="108">
      <c r="A108" s="19" t="s">
        <v>26</v>
      </c>
      <c r="B108" s="31">
        <v>0.45</v>
      </c>
      <c r="C108" s="8"/>
      <c r="D108" s="8">
        <f>max((SUM($D$105:D105)-$B$106-$B$107)*$B$108,0)</f>
        <v>2211670.197</v>
      </c>
      <c r="E108" s="8">
        <f t="shared" ref="E108:J108" si="41">max((SUM($D$105:E105)-$B$106-$B$107)*$B$108-SUM($D$108:D108),0)</f>
        <v>8440525.645</v>
      </c>
      <c r="F108" s="8">
        <f t="shared" si="41"/>
        <v>4382580.623</v>
      </c>
      <c r="G108" s="8">
        <f t="shared" si="41"/>
        <v>3376210.258</v>
      </c>
      <c r="H108" s="8">
        <f t="shared" si="41"/>
        <v>2613316.594</v>
      </c>
      <c r="I108" s="8">
        <f t="shared" si="41"/>
        <v>2045204.291</v>
      </c>
      <c r="J108" s="8">
        <f t="shared" si="41"/>
        <v>1542019.108</v>
      </c>
      <c r="L108" s="30"/>
    </row>
    <row r="109">
      <c r="A109" s="26" t="s">
        <v>27</v>
      </c>
      <c r="B109" s="26"/>
      <c r="C109" s="27">
        <f t="shared" ref="C109:J109" si="42">C105-C106-C107-C108</f>
        <v>0</v>
      </c>
      <c r="D109" s="27">
        <f t="shared" si="42"/>
        <v>17369819.13</v>
      </c>
      <c r="E109" s="27">
        <f t="shared" si="42"/>
        <v>4982864.677</v>
      </c>
      <c r="F109" s="27">
        <f t="shared" si="42"/>
        <v>23154.09492</v>
      </c>
      <c r="G109" s="27">
        <f t="shared" si="42"/>
        <v>126479.204</v>
      </c>
      <c r="H109" s="27">
        <f t="shared" si="42"/>
        <v>3194053.615</v>
      </c>
      <c r="I109" s="27">
        <f t="shared" si="42"/>
        <v>2499694.133</v>
      </c>
      <c r="J109" s="27">
        <f t="shared" si="42"/>
        <v>1884690.021</v>
      </c>
      <c r="L109" s="8"/>
    </row>
    <row r="110">
      <c r="L110" s="8"/>
    </row>
    <row r="111">
      <c r="A111" s="14" t="s">
        <v>31</v>
      </c>
      <c r="B111" s="15" t="s">
        <v>12</v>
      </c>
      <c r="C111" s="16">
        <v>2023.0</v>
      </c>
      <c r="D111" s="16">
        <v>2024.0</v>
      </c>
      <c r="E111" s="16">
        <v>2025.0</v>
      </c>
      <c r="F111" s="16">
        <v>2026.0</v>
      </c>
      <c r="G111" s="16">
        <v>2027.0</v>
      </c>
      <c r="H111" s="16">
        <v>2028.0</v>
      </c>
      <c r="I111" s="16">
        <v>2029.0</v>
      </c>
      <c r="J111" s="16">
        <v>2030.0</v>
      </c>
      <c r="L111" s="12"/>
    </row>
    <row r="112">
      <c r="A112" s="5" t="s">
        <v>13</v>
      </c>
      <c r="B112" s="28">
        <v>500000.0</v>
      </c>
      <c r="C112" s="8"/>
      <c r="D112" s="8"/>
      <c r="E112" s="18">
        <f>B112*80%</f>
        <v>400000</v>
      </c>
      <c r="F112" s="18">
        <f>B112*50%</f>
        <v>250000</v>
      </c>
      <c r="G112" s="18">
        <f>B112*45%</f>
        <v>225000</v>
      </c>
      <c r="H112" s="18">
        <f>B112*40%</f>
        <v>200000</v>
      </c>
      <c r="I112" s="18">
        <f>B112*35%</f>
        <v>175000</v>
      </c>
      <c r="J112" s="18">
        <f>B112*30%</f>
        <v>150000</v>
      </c>
    </row>
    <row r="113">
      <c r="A113" s="19" t="s">
        <v>14</v>
      </c>
      <c r="B113" s="20">
        <v>29.99</v>
      </c>
      <c r="C113" s="21"/>
      <c r="D113" s="22"/>
      <c r="E113" s="22">
        <f>B113</f>
        <v>29.99</v>
      </c>
      <c r="F113" s="22">
        <f t="shared" ref="F113:J113" si="43">E113</f>
        <v>29.99</v>
      </c>
      <c r="G113" s="22">
        <f t="shared" si="43"/>
        <v>29.99</v>
      </c>
      <c r="H113" s="22">
        <f t="shared" si="43"/>
        <v>29.99</v>
      </c>
      <c r="I113" s="22">
        <f t="shared" si="43"/>
        <v>29.99</v>
      </c>
      <c r="J113" s="22">
        <f t="shared" si="43"/>
        <v>29.99</v>
      </c>
    </row>
    <row r="114">
      <c r="A114" s="5" t="s">
        <v>15</v>
      </c>
      <c r="B114" s="23">
        <v>0.48</v>
      </c>
      <c r="C114" s="24"/>
      <c r="D114" s="24"/>
      <c r="E114" s="23">
        <v>0.49</v>
      </c>
      <c r="F114" s="25">
        <v>0.39</v>
      </c>
      <c r="G114" s="25">
        <v>0.3</v>
      </c>
      <c r="H114" s="25">
        <v>0.26</v>
      </c>
      <c r="I114" s="25">
        <v>0.23</v>
      </c>
      <c r="J114" s="25">
        <v>0.21</v>
      </c>
    </row>
    <row r="115">
      <c r="A115" s="19" t="s">
        <v>16</v>
      </c>
      <c r="B115" s="2">
        <f>$B$14</f>
        <v>4.123535</v>
      </c>
      <c r="E115" s="2">
        <f t="shared" ref="E115:J115" si="44">$B$14</f>
        <v>4.123535</v>
      </c>
      <c r="F115" s="2">
        <f t="shared" si="44"/>
        <v>4.123535</v>
      </c>
      <c r="G115" s="2">
        <f t="shared" si="44"/>
        <v>4.123535</v>
      </c>
      <c r="H115" s="2">
        <f t="shared" si="44"/>
        <v>4.123535</v>
      </c>
      <c r="I115" s="2">
        <f t="shared" si="44"/>
        <v>4.123535</v>
      </c>
      <c r="J115" s="2">
        <f t="shared" si="44"/>
        <v>4.123535</v>
      </c>
    </row>
    <row r="116">
      <c r="A116" s="26" t="s">
        <v>17</v>
      </c>
      <c r="B116" s="27">
        <f t="shared" ref="B116:J116" si="45">B112*B113*B114*B115</f>
        <v>29679555.52</v>
      </c>
      <c r="C116" s="27">
        <f t="shared" si="45"/>
        <v>0</v>
      </c>
      <c r="D116" s="27">
        <f t="shared" si="45"/>
        <v>0</v>
      </c>
      <c r="E116" s="27">
        <f t="shared" si="45"/>
        <v>24238303.67</v>
      </c>
      <c r="F116" s="27">
        <f t="shared" si="45"/>
        <v>12057319.43</v>
      </c>
      <c r="G116" s="27">
        <f t="shared" si="45"/>
        <v>8347374.989</v>
      </c>
      <c r="H116" s="27">
        <f t="shared" si="45"/>
        <v>6430570.362</v>
      </c>
      <c r="I116" s="27">
        <f t="shared" si="45"/>
        <v>4977508.79</v>
      </c>
      <c r="J116" s="27">
        <f t="shared" si="45"/>
        <v>3895441.661</v>
      </c>
      <c r="L116" s="8"/>
    </row>
    <row r="117">
      <c r="A117" s="19" t="s">
        <v>18</v>
      </c>
      <c r="B117" s="17">
        <v>2000000.0</v>
      </c>
      <c r="C117" s="8"/>
      <c r="D117" s="8"/>
      <c r="E117" s="8">
        <v>3000000.0</v>
      </c>
      <c r="F117" s="8"/>
      <c r="G117" s="8"/>
      <c r="H117" s="8"/>
      <c r="I117" s="8"/>
      <c r="J117" s="8"/>
      <c r="L117" s="8"/>
    </row>
    <row r="118">
      <c r="A118" s="5" t="s">
        <v>19</v>
      </c>
      <c r="B118" s="17">
        <v>8000000.0</v>
      </c>
      <c r="C118" s="8"/>
      <c r="D118" s="8"/>
      <c r="E118" s="8">
        <f>9/36*B118</f>
        <v>2000000</v>
      </c>
      <c r="F118" s="8">
        <f>12/36*B118</f>
        <v>2666666.667</v>
      </c>
      <c r="G118" s="8">
        <f>12/36*B118</f>
        <v>2666666.667</v>
      </c>
      <c r="H118" s="8">
        <f>3/36*B118</f>
        <v>666666.6667</v>
      </c>
      <c r="I118" s="8">
        <v>0.0</v>
      </c>
      <c r="J118" s="8">
        <v>0.0</v>
      </c>
      <c r="L118" s="30"/>
    </row>
    <row r="119">
      <c r="A119" s="19" t="s">
        <v>26</v>
      </c>
      <c r="B119" s="31">
        <v>0.45</v>
      </c>
      <c r="C119" s="8"/>
      <c r="D119" s="8"/>
      <c r="E119" s="8">
        <f t="shared" ref="E119:J119" si="46">max((SUM($D$116:E116)-$B$117-$B$118)*$B$119-SUM($D$119:D119),0)</f>
        <v>6407236.652</v>
      </c>
      <c r="F119" s="8">
        <f t="shared" si="46"/>
        <v>5425793.743</v>
      </c>
      <c r="G119" s="8">
        <f t="shared" si="46"/>
        <v>3756318.745</v>
      </c>
      <c r="H119" s="8">
        <f t="shared" si="46"/>
        <v>2893756.663</v>
      </c>
      <c r="I119" s="8">
        <f t="shared" si="46"/>
        <v>2239878.955</v>
      </c>
      <c r="J119" s="8">
        <f t="shared" si="46"/>
        <v>1752948.748</v>
      </c>
      <c r="L119" s="30"/>
    </row>
    <row r="120">
      <c r="A120" s="26" t="s">
        <v>27</v>
      </c>
      <c r="B120" s="26"/>
      <c r="C120" s="27">
        <f t="shared" ref="C120:J120" si="47">C116-C117-C118-C119</f>
        <v>0</v>
      </c>
      <c r="D120" s="27">
        <f t="shared" si="47"/>
        <v>0</v>
      </c>
      <c r="E120" s="27">
        <f t="shared" si="47"/>
        <v>12831067.02</v>
      </c>
      <c r="F120" s="27">
        <f t="shared" si="47"/>
        <v>3964859.019</v>
      </c>
      <c r="G120" s="27">
        <f t="shared" si="47"/>
        <v>1924389.577</v>
      </c>
      <c r="H120" s="27">
        <f t="shared" si="47"/>
        <v>2870147.032</v>
      </c>
      <c r="I120" s="27">
        <f t="shared" si="47"/>
        <v>2737629.834</v>
      </c>
      <c r="J120" s="27">
        <f t="shared" si="47"/>
        <v>2142492.914</v>
      </c>
      <c r="K120" s="8"/>
    </row>
    <row r="1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>
      <c r="A122" s="14" t="s">
        <v>32</v>
      </c>
      <c r="B122" s="34"/>
      <c r="C122" s="16">
        <v>2023.0</v>
      </c>
      <c r="D122" s="16">
        <v>2024.0</v>
      </c>
      <c r="E122" s="16">
        <v>2025.0</v>
      </c>
      <c r="F122" s="16">
        <v>2026.0</v>
      </c>
      <c r="G122" s="16">
        <v>2027.0</v>
      </c>
      <c r="H122" s="16">
        <v>2028.0</v>
      </c>
      <c r="I122" s="16">
        <v>2029.0</v>
      </c>
      <c r="J122" s="16">
        <v>2030.0</v>
      </c>
      <c r="K122" s="8"/>
      <c r="L122" s="12"/>
    </row>
    <row r="123">
      <c r="A123" s="19" t="s">
        <v>33</v>
      </c>
      <c r="C123" s="8"/>
      <c r="D123" s="28">
        <v>0.0</v>
      </c>
      <c r="E123" s="28">
        <v>0.0</v>
      </c>
      <c r="F123" s="28">
        <v>0.0</v>
      </c>
      <c r="G123" s="28">
        <v>0.0</v>
      </c>
      <c r="H123" s="28">
        <v>0.0</v>
      </c>
      <c r="I123" s="28">
        <v>2.1E8</v>
      </c>
      <c r="J123" s="28">
        <v>2.85E8</v>
      </c>
      <c r="K123" s="8"/>
      <c r="L123" s="8"/>
    </row>
    <row r="124">
      <c r="A124" s="19" t="s">
        <v>34</v>
      </c>
      <c r="C124" s="8"/>
      <c r="D124" s="28">
        <v>0.0</v>
      </c>
      <c r="E124" s="28">
        <v>0.0</v>
      </c>
      <c r="F124" s="28">
        <v>4.0E7</v>
      </c>
      <c r="G124" s="28">
        <v>6.0E7</v>
      </c>
      <c r="H124" s="28">
        <v>9.0E7</v>
      </c>
      <c r="I124" s="28">
        <v>1.2E8</v>
      </c>
      <c r="J124" s="28">
        <v>1.5E8</v>
      </c>
      <c r="K124" s="8"/>
      <c r="L124" s="8"/>
    </row>
    <row r="125">
      <c r="A125" s="19" t="s">
        <v>35</v>
      </c>
      <c r="B125" s="31">
        <v>0.75</v>
      </c>
      <c r="C125" s="8"/>
      <c r="D125" s="8">
        <f t="shared" ref="D125:J125" si="48">D123*$B$125</f>
        <v>0</v>
      </c>
      <c r="E125" s="8">
        <f t="shared" si="48"/>
        <v>0</v>
      </c>
      <c r="F125" s="8">
        <f t="shared" si="48"/>
        <v>0</v>
      </c>
      <c r="G125" s="8">
        <f t="shared" si="48"/>
        <v>0</v>
      </c>
      <c r="H125" s="8">
        <f t="shared" si="48"/>
        <v>0</v>
      </c>
      <c r="I125" s="8">
        <f t="shared" si="48"/>
        <v>157500000</v>
      </c>
      <c r="J125" s="8">
        <f t="shared" si="48"/>
        <v>213750000</v>
      </c>
      <c r="K125" s="8"/>
      <c r="L125" s="8"/>
    </row>
    <row r="126">
      <c r="A126" s="19" t="s">
        <v>36</v>
      </c>
      <c r="B126" s="35">
        <v>0.35</v>
      </c>
      <c r="D126" s="8">
        <f t="shared" ref="D126:J126" si="49">D124*$B$126</f>
        <v>0</v>
      </c>
      <c r="E126" s="8">
        <f t="shared" si="49"/>
        <v>0</v>
      </c>
      <c r="F126" s="8">
        <f t="shared" si="49"/>
        <v>14000000</v>
      </c>
      <c r="G126" s="8">
        <f t="shared" si="49"/>
        <v>21000000</v>
      </c>
      <c r="H126" s="8">
        <f t="shared" si="49"/>
        <v>31500000</v>
      </c>
      <c r="I126" s="8">
        <f t="shared" si="49"/>
        <v>42000000</v>
      </c>
      <c r="J126" s="8">
        <f t="shared" si="49"/>
        <v>52500000</v>
      </c>
      <c r="K126" s="8"/>
      <c r="L126" s="8"/>
    </row>
    <row r="127">
      <c r="K127" s="8"/>
      <c r="L127" s="8"/>
    </row>
    <row r="128">
      <c r="A128" s="36" t="s">
        <v>37</v>
      </c>
      <c r="B128" s="34"/>
      <c r="C128" s="16">
        <v>2023.0</v>
      </c>
      <c r="D128" s="16">
        <v>2024.0</v>
      </c>
      <c r="E128" s="16">
        <v>2025.0</v>
      </c>
      <c r="F128" s="16">
        <v>2026.0</v>
      </c>
      <c r="G128" s="16">
        <v>2027.0</v>
      </c>
      <c r="H128" s="16">
        <v>2028.0</v>
      </c>
      <c r="I128" s="16">
        <v>2029.0</v>
      </c>
      <c r="J128" s="16">
        <v>2030.0</v>
      </c>
      <c r="K128" s="8"/>
      <c r="L128" s="8"/>
    </row>
    <row r="129">
      <c r="A129" s="5" t="s">
        <v>38</v>
      </c>
      <c r="C129" s="28">
        <v>6.5E7</v>
      </c>
      <c r="D129" s="28">
        <f t="shared" ref="D129:J129" si="50">C129+5000000</f>
        <v>70000000</v>
      </c>
      <c r="E129" s="28">
        <f t="shared" si="50"/>
        <v>75000000</v>
      </c>
      <c r="F129" s="28">
        <f t="shared" si="50"/>
        <v>80000000</v>
      </c>
      <c r="G129" s="28">
        <f t="shared" si="50"/>
        <v>85000000</v>
      </c>
      <c r="H129" s="28">
        <f t="shared" si="50"/>
        <v>90000000</v>
      </c>
      <c r="I129" s="28">
        <f t="shared" si="50"/>
        <v>95000000</v>
      </c>
      <c r="J129" s="28">
        <f t="shared" si="50"/>
        <v>100000000</v>
      </c>
      <c r="K129" s="8"/>
      <c r="L129" s="8"/>
    </row>
    <row r="130">
      <c r="A130" s="19" t="s">
        <v>39</v>
      </c>
      <c r="B130" s="31">
        <v>0.14</v>
      </c>
      <c r="C130" s="18">
        <v>5.5E7</v>
      </c>
      <c r="D130" s="8">
        <f t="shared" ref="D130:J130" si="51">C130*(1+$B$130)</f>
        <v>62700000</v>
      </c>
      <c r="E130" s="8">
        <f t="shared" si="51"/>
        <v>71478000</v>
      </c>
      <c r="F130" s="8">
        <f t="shared" si="51"/>
        <v>81484920</v>
      </c>
      <c r="G130" s="8">
        <f t="shared" si="51"/>
        <v>92892808.8</v>
      </c>
      <c r="H130" s="8">
        <f t="shared" si="51"/>
        <v>105897802</v>
      </c>
      <c r="I130" s="8">
        <f t="shared" si="51"/>
        <v>120723494.3</v>
      </c>
      <c r="J130" s="8">
        <f t="shared" si="51"/>
        <v>137624783.5</v>
      </c>
      <c r="K130" s="8"/>
      <c r="L130" s="8"/>
    </row>
    <row r="13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>
      <c r="A132" s="36"/>
      <c r="B132" s="34"/>
      <c r="C132" s="16">
        <v>2023.0</v>
      </c>
      <c r="D132" s="16">
        <v>2024.0</v>
      </c>
      <c r="E132" s="16">
        <v>2025.0</v>
      </c>
      <c r="F132" s="16">
        <v>2026.0</v>
      </c>
      <c r="G132" s="16">
        <v>2027.0</v>
      </c>
      <c r="H132" s="16">
        <v>2028.0</v>
      </c>
      <c r="I132" s="16">
        <v>2029.0</v>
      </c>
      <c r="J132" s="16">
        <v>2030.0</v>
      </c>
      <c r="K132" s="8"/>
      <c r="L132" s="8"/>
    </row>
    <row r="133">
      <c r="A133" s="26" t="s">
        <v>17</v>
      </c>
      <c r="B133" s="27"/>
      <c r="C133" s="27">
        <f t="shared" ref="C133:J133" si="52">C22+C32+C42+C52+C62+C72+C83+C94+C105+C116+C123+C124+C129</f>
        <v>117612609.9</v>
      </c>
      <c r="D133" s="27">
        <f t="shared" si="52"/>
        <v>332331826.9</v>
      </c>
      <c r="E133" s="27">
        <f t="shared" si="52"/>
        <v>347940936.1</v>
      </c>
      <c r="F133" s="27">
        <f t="shared" si="52"/>
        <v>300599229.4</v>
      </c>
      <c r="G133" s="27">
        <f t="shared" si="52"/>
        <v>271951608.1</v>
      </c>
      <c r="H133" s="27">
        <f t="shared" si="52"/>
        <v>279489471.2</v>
      </c>
      <c r="I133" s="27">
        <f t="shared" si="52"/>
        <v>503464186.8</v>
      </c>
      <c r="J133" s="27">
        <f t="shared" si="52"/>
        <v>595831549.1</v>
      </c>
      <c r="K133" s="8"/>
      <c r="L133" s="8"/>
    </row>
    <row r="134">
      <c r="A134" s="19" t="s">
        <v>40</v>
      </c>
      <c r="B134" s="8"/>
      <c r="C134" s="8">
        <f t="shared" ref="C134:J134" si="53">C133-C135</f>
        <v>78508638.96</v>
      </c>
      <c r="D134" s="8">
        <f t="shared" si="53"/>
        <v>144955188.7</v>
      </c>
      <c r="E134" s="8">
        <f t="shared" si="53"/>
        <v>176115691.3</v>
      </c>
      <c r="F134" s="8">
        <f t="shared" si="53"/>
        <v>211424362.2</v>
      </c>
      <c r="G134" s="8">
        <f t="shared" si="53"/>
        <v>195937453.1</v>
      </c>
      <c r="H134" s="8">
        <f t="shared" si="53"/>
        <v>200383656.2</v>
      </c>
      <c r="I134" s="8">
        <f t="shared" si="53"/>
        <v>261858810.6</v>
      </c>
      <c r="J134" s="8">
        <f t="shared" si="53"/>
        <v>314473636.9</v>
      </c>
      <c r="K134" s="8"/>
      <c r="L134" s="8"/>
    </row>
    <row r="135">
      <c r="A135" s="26" t="s">
        <v>41</v>
      </c>
      <c r="B135" s="27"/>
      <c r="C135" s="27">
        <f t="shared" ref="C135:J135" si="54">C25+C35+C45+C55+C65+C76+C87+C98+C109+C120+C125+C126+C129-C130</f>
        <v>39103970.89</v>
      </c>
      <c r="D135" s="27">
        <f t="shared" si="54"/>
        <v>187376638.3</v>
      </c>
      <c r="E135" s="27">
        <f t="shared" si="54"/>
        <v>171825244.8</v>
      </c>
      <c r="F135" s="27">
        <f t="shared" si="54"/>
        <v>89174867.19</v>
      </c>
      <c r="G135" s="27">
        <f t="shared" si="54"/>
        <v>76014155.03</v>
      </c>
      <c r="H135" s="27">
        <f t="shared" si="54"/>
        <v>79105814.99</v>
      </c>
      <c r="I135" s="27">
        <f t="shared" si="54"/>
        <v>241605376.2</v>
      </c>
      <c r="J135" s="27">
        <f t="shared" si="54"/>
        <v>281357912.2</v>
      </c>
      <c r="K135" s="8"/>
      <c r="L135" s="8"/>
    </row>
    <row r="136">
      <c r="A136" s="5" t="s">
        <v>42</v>
      </c>
      <c r="B136" s="37">
        <v>0.08</v>
      </c>
      <c r="C136" s="38">
        <f t="shared" ref="C136:J136" si="55">$B$136</f>
        <v>0.08</v>
      </c>
      <c r="D136" s="38">
        <f t="shared" si="55"/>
        <v>0.08</v>
      </c>
      <c r="E136" s="38">
        <f t="shared" si="55"/>
        <v>0.08</v>
      </c>
      <c r="F136" s="38">
        <f t="shared" si="55"/>
        <v>0.08</v>
      </c>
      <c r="G136" s="38">
        <f t="shared" si="55"/>
        <v>0.08</v>
      </c>
      <c r="H136" s="38">
        <f t="shared" si="55"/>
        <v>0.08</v>
      </c>
      <c r="I136" s="38">
        <f t="shared" si="55"/>
        <v>0.08</v>
      </c>
      <c r="J136" s="38">
        <f t="shared" si="55"/>
        <v>0.08</v>
      </c>
    </row>
    <row r="137">
      <c r="A137" s="39" t="s">
        <v>43</v>
      </c>
      <c r="B137" s="40"/>
      <c r="C137" s="41">
        <f t="shared" ref="C137:J137" si="56">C135-C135*$B$136</f>
        <v>35975653.22</v>
      </c>
      <c r="D137" s="41">
        <f t="shared" si="56"/>
        <v>172386507.2</v>
      </c>
      <c r="E137" s="41">
        <f t="shared" si="56"/>
        <v>158079225.2</v>
      </c>
      <c r="F137" s="41">
        <f t="shared" si="56"/>
        <v>82040877.81</v>
      </c>
      <c r="G137" s="41">
        <f t="shared" si="56"/>
        <v>69933022.63</v>
      </c>
      <c r="H137" s="41">
        <f t="shared" si="56"/>
        <v>72777349.79</v>
      </c>
      <c r="I137" s="41">
        <f t="shared" si="56"/>
        <v>222276946.1</v>
      </c>
      <c r="J137" s="41">
        <f t="shared" si="56"/>
        <v>258849279.2</v>
      </c>
      <c r="K137" s="8"/>
      <c r="L137" s="8"/>
    </row>
    <row r="138">
      <c r="K138" s="8"/>
      <c r="L138" s="8"/>
    </row>
    <row r="139">
      <c r="A139" s="42" t="s">
        <v>44</v>
      </c>
      <c r="B139" s="43"/>
      <c r="C139" s="44">
        <f t="shared" ref="C139:J139" si="57">$B$15/C137</f>
        <v>46.69695071</v>
      </c>
      <c r="D139" s="44">
        <f t="shared" si="57"/>
        <v>9.745271439</v>
      </c>
      <c r="E139" s="44">
        <f t="shared" si="57"/>
        <v>10.62728706</v>
      </c>
      <c r="F139" s="44">
        <f t="shared" si="57"/>
        <v>20.47702743</v>
      </c>
      <c r="G139" s="44">
        <f t="shared" si="57"/>
        <v>24.02231795</v>
      </c>
      <c r="H139" s="44">
        <f t="shared" si="57"/>
        <v>23.0834636</v>
      </c>
      <c r="I139" s="44">
        <f t="shared" si="57"/>
        <v>7.557928677</v>
      </c>
      <c r="J139" s="44">
        <f t="shared" si="57"/>
        <v>6.490082993</v>
      </c>
      <c r="K139" s="8"/>
      <c r="L139" s="8"/>
    </row>
    <row r="140">
      <c r="K140" s="8"/>
      <c r="L140" s="8"/>
    </row>
    <row r="141">
      <c r="A141" s="45" t="s">
        <v>45</v>
      </c>
      <c r="B141" s="34"/>
      <c r="C141" s="16">
        <v>2023.0</v>
      </c>
      <c r="D141" s="16">
        <v>2024.0</v>
      </c>
      <c r="E141" s="16">
        <v>2025.0</v>
      </c>
      <c r="F141" s="16">
        <v>2026.0</v>
      </c>
      <c r="G141" s="16">
        <v>2027.0</v>
      </c>
      <c r="H141" s="16">
        <v>2028.0</v>
      </c>
      <c r="I141" s="16">
        <v>2029.0</v>
      </c>
      <c r="J141" s="16">
        <v>2030.0</v>
      </c>
    </row>
    <row r="142">
      <c r="A142" s="46" t="s">
        <v>46</v>
      </c>
      <c r="B142" s="46"/>
      <c r="C142" s="47"/>
      <c r="D142" s="47">
        <f t="shared" ref="D142:J142" si="58">D18/1000</f>
        <v>1600</v>
      </c>
      <c r="E142" s="47">
        <f t="shared" si="58"/>
        <v>1300</v>
      </c>
      <c r="F142" s="47">
        <f t="shared" si="58"/>
        <v>1000</v>
      </c>
      <c r="G142" s="47">
        <f t="shared" si="58"/>
        <v>900</v>
      </c>
      <c r="H142" s="47">
        <f t="shared" si="58"/>
        <v>800</v>
      </c>
      <c r="I142" s="47">
        <f t="shared" si="58"/>
        <v>700</v>
      </c>
      <c r="J142" s="47">
        <f t="shared" si="58"/>
        <v>600</v>
      </c>
    </row>
    <row r="143">
      <c r="A143" s="46" t="s">
        <v>47</v>
      </c>
      <c r="B143" s="46" t="s">
        <v>48</v>
      </c>
      <c r="C143" s="47"/>
      <c r="D143" s="47"/>
      <c r="E143" s="47">
        <f t="shared" ref="E143:J143" si="59">E28/1000</f>
        <v>580</v>
      </c>
      <c r="F143" s="47">
        <f t="shared" si="59"/>
        <v>500</v>
      </c>
      <c r="G143" s="47">
        <f t="shared" si="59"/>
        <v>450</v>
      </c>
      <c r="H143" s="47">
        <f t="shared" si="59"/>
        <v>400</v>
      </c>
      <c r="I143" s="47">
        <f t="shared" si="59"/>
        <v>350</v>
      </c>
      <c r="J143" s="47">
        <f t="shared" si="59"/>
        <v>300</v>
      </c>
    </row>
    <row r="144">
      <c r="A144" s="46" t="s">
        <v>49</v>
      </c>
      <c r="B144" s="46"/>
      <c r="C144" s="47"/>
      <c r="D144" s="47"/>
      <c r="E144" s="47">
        <f t="shared" ref="E144:J144" si="60">E38/1000</f>
        <v>515</v>
      </c>
      <c r="F144" s="47">
        <f t="shared" si="60"/>
        <v>500</v>
      </c>
      <c r="G144" s="47">
        <f t="shared" si="60"/>
        <v>450</v>
      </c>
      <c r="H144" s="47">
        <f t="shared" si="60"/>
        <v>400</v>
      </c>
      <c r="I144" s="47">
        <f t="shared" si="60"/>
        <v>350</v>
      </c>
      <c r="J144" s="47">
        <f t="shared" si="60"/>
        <v>300</v>
      </c>
    </row>
    <row r="145">
      <c r="A145" s="46" t="s">
        <v>50</v>
      </c>
      <c r="B145" s="46"/>
      <c r="C145" s="47"/>
      <c r="D145" s="47">
        <f t="shared" ref="D145:J145" si="61">D48/1000</f>
        <v>560</v>
      </c>
      <c r="E145" s="47">
        <f t="shared" si="61"/>
        <v>350</v>
      </c>
      <c r="F145" s="47">
        <f t="shared" si="61"/>
        <v>315</v>
      </c>
      <c r="G145" s="47">
        <f t="shared" si="61"/>
        <v>280</v>
      </c>
      <c r="H145" s="47">
        <f t="shared" si="61"/>
        <v>245</v>
      </c>
      <c r="I145" s="47">
        <f t="shared" si="61"/>
        <v>210</v>
      </c>
      <c r="J145" s="47">
        <f t="shared" si="61"/>
        <v>175</v>
      </c>
    </row>
    <row r="146">
      <c r="A146" s="46" t="s">
        <v>51</v>
      </c>
      <c r="B146" s="46"/>
      <c r="C146" s="47"/>
      <c r="D146" s="47"/>
      <c r="E146" s="47">
        <f t="shared" ref="E146:J146" si="62">E58/1000</f>
        <v>650</v>
      </c>
      <c r="F146" s="47">
        <f t="shared" si="62"/>
        <v>650</v>
      </c>
      <c r="G146" s="47">
        <f t="shared" si="62"/>
        <v>450</v>
      </c>
      <c r="H146" s="47">
        <f t="shared" si="62"/>
        <v>400</v>
      </c>
      <c r="I146" s="47">
        <f t="shared" si="62"/>
        <v>350</v>
      </c>
      <c r="J146" s="47">
        <f t="shared" si="62"/>
        <v>300</v>
      </c>
    </row>
    <row r="147">
      <c r="A147" s="46" t="s">
        <v>52</v>
      </c>
      <c r="B147" s="46"/>
      <c r="C147" s="47">
        <f t="shared" ref="C147:J147" si="63">C68/1000</f>
        <v>390</v>
      </c>
      <c r="D147" s="47">
        <f t="shared" si="63"/>
        <v>390</v>
      </c>
      <c r="E147" s="47">
        <f t="shared" si="63"/>
        <v>270</v>
      </c>
      <c r="F147" s="47">
        <f t="shared" si="63"/>
        <v>240</v>
      </c>
      <c r="G147" s="47">
        <f t="shared" si="63"/>
        <v>210</v>
      </c>
      <c r="H147" s="47">
        <f t="shared" si="63"/>
        <v>180</v>
      </c>
      <c r="I147" s="47">
        <f t="shared" si="63"/>
        <v>150</v>
      </c>
      <c r="J147" s="47">
        <f t="shared" si="63"/>
        <v>120</v>
      </c>
    </row>
    <row r="148">
      <c r="A148" s="46" t="s">
        <v>53</v>
      </c>
      <c r="B148" s="46"/>
      <c r="C148" s="47">
        <f t="shared" ref="C148:J148" si="64">C79/1000</f>
        <v>325</v>
      </c>
      <c r="D148" s="47">
        <f t="shared" si="64"/>
        <v>325</v>
      </c>
      <c r="E148" s="47">
        <f t="shared" si="64"/>
        <v>225</v>
      </c>
      <c r="F148" s="47">
        <f t="shared" si="64"/>
        <v>200</v>
      </c>
      <c r="G148" s="47">
        <f t="shared" si="64"/>
        <v>175</v>
      </c>
      <c r="H148" s="47">
        <f t="shared" si="64"/>
        <v>150</v>
      </c>
      <c r="I148" s="47">
        <f t="shared" si="64"/>
        <v>125</v>
      </c>
      <c r="J148" s="47">
        <f t="shared" si="64"/>
        <v>100</v>
      </c>
    </row>
    <row r="149">
      <c r="A149" s="49" t="s">
        <v>54</v>
      </c>
      <c r="B149" s="46"/>
      <c r="C149" s="47"/>
      <c r="D149" s="47">
        <f t="shared" ref="D149:J149" si="65">D90/1000</f>
        <v>400</v>
      </c>
      <c r="E149" s="47">
        <f t="shared" si="65"/>
        <v>250</v>
      </c>
      <c r="F149" s="47">
        <f t="shared" si="65"/>
        <v>225</v>
      </c>
      <c r="G149" s="47">
        <f t="shared" si="65"/>
        <v>200</v>
      </c>
      <c r="H149" s="47">
        <f t="shared" si="65"/>
        <v>175</v>
      </c>
      <c r="I149" s="47">
        <f t="shared" si="65"/>
        <v>150</v>
      </c>
      <c r="J149" s="47">
        <f t="shared" si="65"/>
        <v>125</v>
      </c>
    </row>
    <row r="150">
      <c r="A150" s="46" t="s">
        <v>55</v>
      </c>
      <c r="B150" s="46"/>
      <c r="C150" s="47"/>
      <c r="D150" s="47">
        <f t="shared" ref="D150:J150" si="66">D101/1000</f>
        <v>325</v>
      </c>
      <c r="E150" s="47">
        <f t="shared" si="66"/>
        <v>325</v>
      </c>
      <c r="F150" s="47">
        <f t="shared" si="66"/>
        <v>225</v>
      </c>
      <c r="G150" s="47">
        <f t="shared" si="66"/>
        <v>200</v>
      </c>
      <c r="H150" s="47">
        <f t="shared" si="66"/>
        <v>175</v>
      </c>
      <c r="I150" s="47">
        <f t="shared" si="66"/>
        <v>150</v>
      </c>
      <c r="J150" s="47">
        <f t="shared" si="66"/>
        <v>125</v>
      </c>
    </row>
    <row r="151">
      <c r="A151" s="46" t="s">
        <v>56</v>
      </c>
      <c r="B151" s="46"/>
      <c r="C151" s="47"/>
      <c r="D151" s="47"/>
      <c r="E151" s="47">
        <f t="shared" ref="E151:J151" si="67">E112/1000</f>
        <v>400</v>
      </c>
      <c r="F151" s="47">
        <f t="shared" si="67"/>
        <v>250</v>
      </c>
      <c r="G151" s="47">
        <f t="shared" si="67"/>
        <v>225</v>
      </c>
      <c r="H151" s="47">
        <f t="shared" si="67"/>
        <v>200</v>
      </c>
      <c r="I151" s="47">
        <f t="shared" si="67"/>
        <v>175</v>
      </c>
      <c r="J151" s="47">
        <f t="shared" si="67"/>
        <v>150</v>
      </c>
    </row>
    <row r="153">
      <c r="A153" s="45" t="s">
        <v>57</v>
      </c>
      <c r="B153" s="34"/>
      <c r="C153" s="16">
        <v>2023.0</v>
      </c>
      <c r="D153" s="16">
        <v>2024.0</v>
      </c>
      <c r="E153" s="16">
        <v>2025.0</v>
      </c>
      <c r="F153" s="16">
        <v>2026.0</v>
      </c>
      <c r="G153" s="16">
        <v>2027.0</v>
      </c>
      <c r="H153" s="16">
        <v>2028.0</v>
      </c>
      <c r="I153" s="16">
        <v>2029.0</v>
      </c>
      <c r="J153" s="16">
        <v>2030.0</v>
      </c>
    </row>
    <row r="154">
      <c r="A154" s="46" t="s">
        <v>46</v>
      </c>
      <c r="B154" s="46"/>
      <c r="C154" s="50"/>
      <c r="D154" s="50">
        <f t="shared" ref="D154:J154" si="68">D22/1000000</f>
        <v>129.2817291</v>
      </c>
      <c r="E154" s="50">
        <f t="shared" si="68"/>
        <v>83.60438348</v>
      </c>
      <c r="F154" s="50">
        <f t="shared" si="68"/>
        <v>49.4700494</v>
      </c>
      <c r="G154" s="50">
        <f t="shared" si="68"/>
        <v>38.58663853</v>
      </c>
      <c r="H154" s="50">
        <f t="shared" si="68"/>
        <v>30.3416303</v>
      </c>
      <c r="I154" s="50">
        <f t="shared" si="68"/>
        <v>24.2403242</v>
      </c>
      <c r="J154" s="50">
        <f t="shared" si="68"/>
        <v>18.79861877</v>
      </c>
    </row>
    <row r="155">
      <c r="A155" s="46" t="s">
        <v>47</v>
      </c>
      <c r="B155" s="46" t="s">
        <v>48</v>
      </c>
      <c r="C155" s="50"/>
      <c r="D155" s="50"/>
      <c r="E155" s="50">
        <f t="shared" ref="E155:J155" si="69">E32/1000000</f>
        <v>13.14092257</v>
      </c>
      <c r="F155" s="50">
        <f t="shared" si="69"/>
        <v>8.85673465</v>
      </c>
      <c r="G155" s="50">
        <f t="shared" si="69"/>
        <v>6.488073057</v>
      </c>
      <c r="H155" s="50">
        <f t="shared" si="69"/>
        <v>5.272846675</v>
      </c>
      <c r="I155" s="50">
        <f t="shared" si="69"/>
        <v>4.325382038</v>
      </c>
      <c r="J155" s="50">
        <f t="shared" si="69"/>
        <v>3.460305631</v>
      </c>
    </row>
    <row r="156">
      <c r="A156" s="46" t="s">
        <v>49</v>
      </c>
      <c r="B156" s="46"/>
      <c r="C156" s="50"/>
      <c r="D156" s="50"/>
      <c r="E156" s="50">
        <f t="shared" ref="E156:J156" si="70">E42/1000000</f>
        <v>23.34814586</v>
      </c>
      <c r="F156" s="50">
        <f t="shared" si="70"/>
        <v>17.7223349</v>
      </c>
      <c r="G156" s="50">
        <f t="shared" si="70"/>
        <v>12.98264068</v>
      </c>
      <c r="H156" s="50">
        <f t="shared" si="70"/>
        <v>10.55097148</v>
      </c>
      <c r="I156" s="50">
        <f t="shared" si="70"/>
        <v>8.655093788</v>
      </c>
      <c r="J156" s="50">
        <f t="shared" si="70"/>
        <v>6.924075031</v>
      </c>
    </row>
    <row r="157">
      <c r="A157" s="46" t="s">
        <v>50</v>
      </c>
      <c r="B157" s="46"/>
      <c r="C157" s="50"/>
      <c r="D157" s="50">
        <f t="shared" ref="D157:J157" si="71">D52/1000000</f>
        <v>39.59111516</v>
      </c>
      <c r="E157" s="50">
        <f t="shared" si="71"/>
        <v>19.69455984</v>
      </c>
      <c r="F157" s="50">
        <f t="shared" si="71"/>
        <v>13.63469527</v>
      </c>
      <c r="G157" s="50">
        <f t="shared" si="71"/>
        <v>10.50376525</v>
      </c>
      <c r="H157" s="50">
        <f t="shared" si="71"/>
        <v>8.130318292</v>
      </c>
      <c r="I157" s="50">
        <f t="shared" si="71"/>
        <v>6.362857794</v>
      </c>
      <c r="J157" s="50">
        <f t="shared" si="71"/>
        <v>4.797392781</v>
      </c>
    </row>
    <row r="158">
      <c r="A158" s="46" t="s">
        <v>51</v>
      </c>
      <c r="B158" s="46"/>
      <c r="C158" s="50"/>
      <c r="D158" s="50"/>
      <c r="E158" s="50">
        <f t="shared" ref="E158:J158" si="72">E62/1000000</f>
        <v>54.66440458</v>
      </c>
      <c r="F158" s="50">
        <f t="shared" si="72"/>
        <v>42.87404281</v>
      </c>
      <c r="G158" s="50">
        <f t="shared" si="72"/>
        <v>22.26152223</v>
      </c>
      <c r="H158" s="50">
        <f t="shared" si="72"/>
        <v>17.14961712</v>
      </c>
      <c r="I158" s="50">
        <f t="shared" si="72"/>
        <v>13.27446325</v>
      </c>
      <c r="J158" s="50">
        <f t="shared" si="72"/>
        <v>10.38871037</v>
      </c>
    </row>
    <row r="159">
      <c r="A159" s="46" t="s">
        <v>52</v>
      </c>
      <c r="B159" s="46"/>
      <c r="C159" s="50">
        <f t="shared" ref="C159:J159" si="73">C72/1000000</f>
        <v>28.69778719</v>
      </c>
      <c r="D159" s="50">
        <f t="shared" si="73"/>
        <v>22.50806839</v>
      </c>
      <c r="E159" s="50">
        <f t="shared" si="73"/>
        <v>11.68688166</v>
      </c>
      <c r="F159" s="50">
        <f t="shared" si="73"/>
        <v>9.003227354</v>
      </c>
      <c r="G159" s="50">
        <f t="shared" si="73"/>
        <v>6.96884425</v>
      </c>
      <c r="H159" s="50">
        <f t="shared" si="73"/>
        <v>5.453878109</v>
      </c>
      <c r="I159" s="50">
        <f t="shared" si="73"/>
        <v>4.112050955</v>
      </c>
      <c r="J159" s="50">
        <f t="shared" si="73"/>
        <v>3.116501776</v>
      </c>
    </row>
    <row r="160">
      <c r="A160" s="46" t="s">
        <v>53</v>
      </c>
      <c r="B160" s="46"/>
      <c r="C160" s="50">
        <f t="shared" ref="C160:J160" si="74">C83/1000000</f>
        <v>23.91482266</v>
      </c>
      <c r="D160" s="50">
        <f t="shared" si="74"/>
        <v>18.75672365</v>
      </c>
      <c r="E160" s="50">
        <f t="shared" si="74"/>
        <v>9.739068051</v>
      </c>
      <c r="F160" s="50">
        <f t="shared" si="74"/>
        <v>7.502689462</v>
      </c>
      <c r="G160" s="50">
        <f t="shared" si="74"/>
        <v>5.807370208</v>
      </c>
      <c r="H160" s="50">
        <f t="shared" si="74"/>
        <v>4.544898424</v>
      </c>
      <c r="I160" s="50">
        <f t="shared" si="74"/>
        <v>3.426709129</v>
      </c>
      <c r="J160" s="50">
        <f t="shared" si="74"/>
        <v>2.597084814</v>
      </c>
    </row>
    <row r="161">
      <c r="A161" s="49" t="s">
        <v>54</v>
      </c>
      <c r="B161" s="46"/>
      <c r="C161" s="50"/>
      <c r="D161" s="50">
        <f t="shared" ref="D161:J161" si="75">D94/1000000</f>
        <v>28.27936797</v>
      </c>
      <c r="E161" s="50">
        <f t="shared" si="75"/>
        <v>14.06754274</v>
      </c>
      <c r="F161" s="50">
        <f t="shared" si="75"/>
        <v>9.739068051</v>
      </c>
      <c r="G161" s="50">
        <f t="shared" si="75"/>
        <v>7.502689462</v>
      </c>
      <c r="H161" s="50">
        <f t="shared" si="75"/>
        <v>5.807370208</v>
      </c>
      <c r="I161" s="50">
        <f t="shared" si="75"/>
        <v>4.544898424</v>
      </c>
      <c r="J161" s="50">
        <f t="shared" si="75"/>
        <v>3.426709129</v>
      </c>
    </row>
    <row r="162">
      <c r="A162" s="46" t="s">
        <v>55</v>
      </c>
      <c r="B162" s="46"/>
      <c r="C162" s="50"/>
      <c r="D162" s="50">
        <f t="shared" ref="D162:J162" si="76">D105/1000000</f>
        <v>23.91482266</v>
      </c>
      <c r="E162" s="50">
        <f t="shared" si="76"/>
        <v>18.75672365</v>
      </c>
      <c r="F162" s="50">
        <f t="shared" si="76"/>
        <v>9.739068051</v>
      </c>
      <c r="G162" s="50">
        <f t="shared" si="76"/>
        <v>7.502689462</v>
      </c>
      <c r="H162" s="50">
        <f t="shared" si="76"/>
        <v>5.807370208</v>
      </c>
      <c r="I162" s="50">
        <f t="shared" si="76"/>
        <v>4.544898424</v>
      </c>
      <c r="J162" s="50">
        <f t="shared" si="76"/>
        <v>3.426709129</v>
      </c>
    </row>
    <row r="163">
      <c r="A163" s="46" t="s">
        <v>56</v>
      </c>
      <c r="B163" s="46"/>
      <c r="C163" s="50"/>
      <c r="D163" s="50"/>
      <c r="E163" s="50">
        <f t="shared" ref="E163:J163" si="77">E116/1000000</f>
        <v>24.23830367</v>
      </c>
      <c r="F163" s="50">
        <f t="shared" si="77"/>
        <v>12.05731943</v>
      </c>
      <c r="G163" s="50">
        <f t="shared" si="77"/>
        <v>8.347374989</v>
      </c>
      <c r="H163" s="50">
        <f t="shared" si="77"/>
        <v>6.430570362</v>
      </c>
      <c r="I163" s="50">
        <f t="shared" si="77"/>
        <v>4.97750879</v>
      </c>
      <c r="J163" s="50">
        <f t="shared" si="77"/>
        <v>3.895441661</v>
      </c>
    </row>
    <row r="164">
      <c r="A164" s="46" t="s">
        <v>58</v>
      </c>
      <c r="B164" s="46"/>
      <c r="C164" s="50"/>
      <c r="D164" s="50"/>
      <c r="E164" s="50"/>
      <c r="F164" s="50"/>
      <c r="G164" s="50"/>
      <c r="H164" s="50"/>
      <c r="I164" s="50">
        <f t="shared" ref="I164:J164" si="78">I123/1000000</f>
        <v>210</v>
      </c>
      <c r="J164" s="50">
        <f t="shared" si="78"/>
        <v>285</v>
      </c>
    </row>
    <row r="165">
      <c r="A165" s="46" t="s">
        <v>59</v>
      </c>
      <c r="B165" s="46"/>
      <c r="C165" s="50"/>
      <c r="D165" s="50"/>
      <c r="E165" s="50"/>
      <c r="F165" s="50">
        <f t="shared" ref="F165:J165" si="79">F124/1000000</f>
        <v>40</v>
      </c>
      <c r="G165" s="50">
        <f t="shared" si="79"/>
        <v>60</v>
      </c>
      <c r="H165" s="50">
        <f t="shared" si="79"/>
        <v>90</v>
      </c>
      <c r="I165" s="50">
        <f t="shared" si="79"/>
        <v>120</v>
      </c>
      <c r="J165" s="50">
        <f t="shared" si="79"/>
        <v>150</v>
      </c>
    </row>
    <row r="166">
      <c r="A166" s="49" t="s">
        <v>60</v>
      </c>
      <c r="B166" s="46"/>
      <c r="C166" s="50">
        <f t="shared" ref="C166:J166" si="80">C129/1000000</f>
        <v>65</v>
      </c>
      <c r="D166" s="50">
        <f t="shared" si="80"/>
        <v>70</v>
      </c>
      <c r="E166" s="50">
        <f t="shared" si="80"/>
        <v>75</v>
      </c>
      <c r="F166" s="50">
        <f t="shared" si="80"/>
        <v>80</v>
      </c>
      <c r="G166" s="50">
        <f t="shared" si="80"/>
        <v>85</v>
      </c>
      <c r="H166" s="50">
        <f t="shared" si="80"/>
        <v>90</v>
      </c>
      <c r="I166" s="50">
        <f t="shared" si="80"/>
        <v>95</v>
      </c>
      <c r="J166" s="50">
        <f t="shared" si="80"/>
        <v>100</v>
      </c>
    </row>
    <row r="167">
      <c r="A167" s="51" t="s">
        <v>61</v>
      </c>
      <c r="B167" s="51"/>
      <c r="C167" s="52">
        <f t="shared" ref="C167:J167" si="81">SUM(C154:C166)</f>
        <v>117.6126099</v>
      </c>
      <c r="D167" s="52">
        <f t="shared" si="81"/>
        <v>332.3318269</v>
      </c>
      <c r="E167" s="52">
        <f t="shared" si="81"/>
        <v>347.9409361</v>
      </c>
      <c r="F167" s="52">
        <f t="shared" si="81"/>
        <v>300.5992294</v>
      </c>
      <c r="G167" s="52">
        <f t="shared" si="81"/>
        <v>271.9516081</v>
      </c>
      <c r="H167" s="52">
        <f t="shared" si="81"/>
        <v>279.4894712</v>
      </c>
      <c r="I167" s="52">
        <f t="shared" si="81"/>
        <v>503.4641868</v>
      </c>
      <c r="J167" s="52">
        <f t="shared" si="81"/>
        <v>595.8315491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outlinePr summaryBelow="0" summaryRight="0"/>
  </sheetPr>
  <sheetViews>
    <sheetView workbookViewId="0"/>
  </sheetViews>
  <sheetFormatPr customHeight="1" defaultColWidth="14.43" defaultRowHeight="15.0"/>
  <cols>
    <col customWidth="1" min="1" max="1" width="49.0"/>
    <col customWidth="1" min="14" max="14" width="19.71"/>
    <col customWidth="1" min="16" max="16" width="10.29"/>
    <col customWidth="1" min="17" max="17" width="8.14"/>
    <col customWidth="1" min="18" max="18" width="17.14"/>
    <col customWidth="1" min="19" max="19" width="13.0"/>
    <col customWidth="1" min="20" max="20" width="17.0"/>
  </cols>
  <sheetData>
    <row r="1">
      <c r="A1" s="1" t="s">
        <v>0</v>
      </c>
      <c r="B1" s="2"/>
    </row>
    <row r="2">
      <c r="A2" s="3" t="s">
        <v>1</v>
      </c>
      <c r="B2" s="2"/>
    </row>
    <row r="3">
      <c r="A3" s="4" t="s">
        <v>2</v>
      </c>
      <c r="B3" s="2"/>
    </row>
    <row r="4">
      <c r="A4" s="5" t="s">
        <v>3</v>
      </c>
      <c r="B4" s="2"/>
    </row>
    <row r="5">
      <c r="B5" s="2"/>
    </row>
    <row r="6">
      <c r="A6" s="5" t="s">
        <v>4</v>
      </c>
      <c r="B6" s="2"/>
    </row>
    <row r="7">
      <c r="A7" s="5" t="s">
        <v>5</v>
      </c>
      <c r="B7" s="2"/>
    </row>
    <row r="8">
      <c r="B8" s="2"/>
    </row>
    <row r="9">
      <c r="A9" s="5" t="s">
        <v>6</v>
      </c>
      <c r="B9" s="2"/>
    </row>
    <row r="10">
      <c r="A10" s="1" t="s">
        <v>7</v>
      </c>
      <c r="B10" s="2"/>
    </row>
    <row r="11">
      <c r="B11" s="2"/>
    </row>
    <row r="12">
      <c r="A12" s="5"/>
      <c r="B12" s="2"/>
    </row>
    <row r="13">
      <c r="A13" s="5" t="s">
        <v>8</v>
      </c>
      <c r="B13" s="2">
        <f>IFERROR(__xludf.DUMMYFUNCTION("GOOGLEFINANCE(""CURRENCY:USDPLN"")"),4.1235349999999995)</f>
        <v>4.123535</v>
      </c>
    </row>
    <row r="14">
      <c r="A14" s="6" t="s">
        <v>9</v>
      </c>
      <c r="B14" s="7">
        <f>B13</f>
        <v>4.123535</v>
      </c>
      <c r="E14" s="8"/>
      <c r="F14" s="8"/>
      <c r="G14" s="8"/>
    </row>
    <row r="15">
      <c r="A15" s="9" t="s">
        <v>10</v>
      </c>
      <c r="B15" s="10">
        <f>IFERROR(__xludf.DUMMYFUNCTION("GOOGLEFINANCE(""WSE:11B"")*2417199"),1.679953305E9)</f>
        <v>1679953305</v>
      </c>
      <c r="C15" s="8"/>
      <c r="D15" s="12"/>
      <c r="E15" s="12"/>
      <c r="F15" s="13"/>
      <c r="G15" s="13"/>
      <c r="H15" s="13"/>
      <c r="I15" s="13"/>
      <c r="J15" s="13"/>
      <c r="K15" s="8"/>
      <c r="L15" s="8"/>
    </row>
    <row r="16">
      <c r="B16" s="8"/>
      <c r="C16" s="8"/>
      <c r="D16" s="12"/>
      <c r="E16" s="12"/>
      <c r="F16" s="13"/>
      <c r="G16" s="13"/>
      <c r="H16" s="13"/>
      <c r="I16" s="13"/>
      <c r="J16" s="13"/>
      <c r="K16" s="8"/>
      <c r="L16" s="8"/>
    </row>
    <row r="17">
      <c r="A17" s="14" t="s">
        <v>11</v>
      </c>
      <c r="B17" s="15" t="s">
        <v>12</v>
      </c>
      <c r="C17" s="16">
        <v>2023.0</v>
      </c>
      <c r="D17" s="16">
        <v>2024.0</v>
      </c>
      <c r="E17" s="16">
        <v>2025.0</v>
      </c>
      <c r="F17" s="16">
        <v>2026.0</v>
      </c>
      <c r="G17" s="16">
        <v>2027.0</v>
      </c>
      <c r="H17" s="16">
        <v>2028.0</v>
      </c>
      <c r="I17" s="16">
        <v>2029.0</v>
      </c>
      <c r="J17" s="16">
        <v>2030.0</v>
      </c>
      <c r="K17" s="8"/>
      <c r="L17" s="8"/>
    </row>
    <row r="18">
      <c r="A18" s="5" t="s">
        <v>13</v>
      </c>
      <c r="B18" s="17">
        <v>1500000.0</v>
      </c>
      <c r="C18" s="8"/>
      <c r="D18" s="18">
        <f>B18*80%</f>
        <v>1200000</v>
      </c>
      <c r="E18" s="18">
        <f>B18*65%</f>
        <v>975000</v>
      </c>
      <c r="F18" s="18">
        <f>B18*50%</f>
        <v>750000</v>
      </c>
      <c r="G18" s="18">
        <f>B18*45%</f>
        <v>675000</v>
      </c>
      <c r="H18" s="18">
        <f>B18*40%</f>
        <v>600000</v>
      </c>
      <c r="I18" s="18">
        <f>B18*35%</f>
        <v>525000</v>
      </c>
      <c r="J18" s="18">
        <f>B18*30%</f>
        <v>450000</v>
      </c>
      <c r="K18" s="8"/>
      <c r="L18" s="8"/>
    </row>
    <row r="19">
      <c r="A19" s="19" t="s">
        <v>14</v>
      </c>
      <c r="B19" s="20">
        <v>39.99</v>
      </c>
      <c r="C19" s="21"/>
      <c r="D19" s="22">
        <f>B19</f>
        <v>39.99</v>
      </c>
      <c r="E19" s="22">
        <f t="shared" ref="E19:J19" si="1">D19</f>
        <v>39.99</v>
      </c>
      <c r="F19" s="22">
        <f t="shared" si="1"/>
        <v>39.99</v>
      </c>
      <c r="G19" s="22">
        <f t="shared" si="1"/>
        <v>39.99</v>
      </c>
      <c r="H19" s="22">
        <f t="shared" si="1"/>
        <v>39.99</v>
      </c>
      <c r="I19" s="22">
        <f t="shared" si="1"/>
        <v>39.99</v>
      </c>
      <c r="J19" s="22">
        <f t="shared" si="1"/>
        <v>39.99</v>
      </c>
      <c r="K19" s="8"/>
      <c r="L19" s="8"/>
    </row>
    <row r="20">
      <c r="A20" s="5" t="s">
        <v>15</v>
      </c>
      <c r="B20" s="23">
        <v>0.48</v>
      </c>
      <c r="C20" s="24"/>
      <c r="D20" s="23">
        <v>0.49</v>
      </c>
      <c r="E20" s="25">
        <v>0.39</v>
      </c>
      <c r="F20" s="25">
        <v>0.3</v>
      </c>
      <c r="G20" s="25">
        <v>0.26</v>
      </c>
      <c r="H20" s="25">
        <v>0.23</v>
      </c>
      <c r="I20" s="25">
        <v>0.21</v>
      </c>
      <c r="J20" s="25">
        <v>0.19</v>
      </c>
      <c r="K20" s="8"/>
      <c r="L20" s="8"/>
    </row>
    <row r="21">
      <c r="A21" s="19" t="s">
        <v>16</v>
      </c>
      <c r="B21" s="2">
        <f>$B$14</f>
        <v>4.123535</v>
      </c>
      <c r="D21" s="2">
        <f t="shared" ref="D21:J21" si="2">$B$14</f>
        <v>4.123535</v>
      </c>
      <c r="E21" s="2">
        <f t="shared" si="2"/>
        <v>4.123535</v>
      </c>
      <c r="F21" s="2">
        <f t="shared" si="2"/>
        <v>4.123535</v>
      </c>
      <c r="G21" s="2">
        <f t="shared" si="2"/>
        <v>4.123535</v>
      </c>
      <c r="H21" s="2">
        <f t="shared" si="2"/>
        <v>4.123535</v>
      </c>
      <c r="I21" s="2">
        <f t="shared" si="2"/>
        <v>4.123535</v>
      </c>
      <c r="J21" s="2">
        <f t="shared" si="2"/>
        <v>4.123535</v>
      </c>
      <c r="K21" s="8"/>
      <c r="L21" s="8"/>
    </row>
    <row r="22">
      <c r="A22" s="26" t="s">
        <v>17</v>
      </c>
      <c r="B22" s="27">
        <f>B18*B19*B20*B21</f>
        <v>118728118.5</v>
      </c>
      <c r="C22" s="27"/>
      <c r="D22" s="27">
        <f t="shared" ref="D22:J22" si="3">D18*D19*D20*D21</f>
        <v>96961296.81</v>
      </c>
      <c r="E22" s="27">
        <f t="shared" si="3"/>
        <v>62703287.61</v>
      </c>
      <c r="F22" s="27">
        <f t="shared" si="3"/>
        <v>37102537.05</v>
      </c>
      <c r="G22" s="27">
        <f t="shared" si="3"/>
        <v>28939978.9</v>
      </c>
      <c r="H22" s="27">
        <f t="shared" si="3"/>
        <v>22756222.72</v>
      </c>
      <c r="I22" s="27">
        <f t="shared" si="3"/>
        <v>18180243.15</v>
      </c>
      <c r="J22" s="27">
        <f t="shared" si="3"/>
        <v>14098964.08</v>
      </c>
      <c r="K22" s="8"/>
      <c r="L22" s="8"/>
    </row>
    <row r="23">
      <c r="A23" s="19" t="s">
        <v>18</v>
      </c>
      <c r="B23" s="28">
        <v>5000000.0</v>
      </c>
      <c r="D23" s="8">
        <f>B23</f>
        <v>5000000</v>
      </c>
      <c r="K23" s="8"/>
      <c r="L23" s="8"/>
    </row>
    <row r="24">
      <c r="A24" s="5" t="s">
        <v>19</v>
      </c>
      <c r="B24" s="17">
        <v>6.0E7</v>
      </c>
      <c r="C24" s="8"/>
      <c r="D24" s="8">
        <f>9/36*B24</f>
        <v>15000000</v>
      </c>
      <c r="E24" s="8">
        <f>12/36*B24</f>
        <v>20000000</v>
      </c>
      <c r="F24" s="8">
        <f>12/36*B24</f>
        <v>20000000</v>
      </c>
      <c r="G24" s="8">
        <f>3/36*B24</f>
        <v>5000000</v>
      </c>
      <c r="H24" s="8">
        <v>0.0</v>
      </c>
      <c r="I24" s="8">
        <v>0.0</v>
      </c>
      <c r="J24" s="8">
        <v>0.0</v>
      </c>
      <c r="K24" s="8"/>
      <c r="L24" s="8"/>
    </row>
    <row r="25">
      <c r="A25" s="26" t="s">
        <v>20</v>
      </c>
      <c r="B25" s="26"/>
      <c r="C25" s="27"/>
      <c r="D25" s="27">
        <f t="shared" ref="D25:J25" si="4">D22-D23-D24</f>
        <v>76961296.81</v>
      </c>
      <c r="E25" s="27">
        <f t="shared" si="4"/>
        <v>42703287.61</v>
      </c>
      <c r="F25" s="27">
        <f t="shared" si="4"/>
        <v>17102537.05</v>
      </c>
      <c r="G25" s="27">
        <f t="shared" si="4"/>
        <v>23939978.9</v>
      </c>
      <c r="H25" s="27">
        <f t="shared" si="4"/>
        <v>22756222.72</v>
      </c>
      <c r="I25" s="27">
        <f t="shared" si="4"/>
        <v>18180243.15</v>
      </c>
      <c r="J25" s="27">
        <f t="shared" si="4"/>
        <v>14098964.08</v>
      </c>
      <c r="L25" s="8"/>
    </row>
    <row r="26">
      <c r="K26" s="8"/>
      <c r="L26" s="8"/>
    </row>
    <row r="27">
      <c r="A27" s="14" t="s">
        <v>21</v>
      </c>
      <c r="B27" s="15" t="s">
        <v>12</v>
      </c>
      <c r="C27" s="16">
        <v>2023.0</v>
      </c>
      <c r="D27" s="16">
        <v>2024.0</v>
      </c>
      <c r="E27" s="16">
        <v>2025.0</v>
      </c>
      <c r="F27" s="16">
        <v>2026.0</v>
      </c>
      <c r="G27" s="16">
        <v>2027.0</v>
      </c>
      <c r="H27" s="16">
        <v>2028.0</v>
      </c>
      <c r="I27" s="16">
        <v>2029.0</v>
      </c>
      <c r="J27" s="16">
        <v>2030.0</v>
      </c>
      <c r="K27" s="8"/>
      <c r="L27" s="12"/>
    </row>
    <row r="28">
      <c r="A28" s="5" t="s">
        <v>13</v>
      </c>
      <c r="B28" s="29">
        <v>600000.0</v>
      </c>
      <c r="C28" s="8"/>
      <c r="D28" s="8"/>
      <c r="E28" s="18">
        <f>D18*20%+E18*20%</f>
        <v>435000</v>
      </c>
      <c r="F28" s="18">
        <f t="shared" ref="F28:J28" si="5">F18*50%</f>
        <v>375000</v>
      </c>
      <c r="G28" s="18">
        <f t="shared" si="5"/>
        <v>337500</v>
      </c>
      <c r="H28" s="18">
        <f t="shared" si="5"/>
        <v>300000</v>
      </c>
      <c r="I28" s="18">
        <f t="shared" si="5"/>
        <v>262500</v>
      </c>
      <c r="J28" s="18">
        <f t="shared" si="5"/>
        <v>225000</v>
      </c>
    </row>
    <row r="29">
      <c r="A29" s="19" t="s">
        <v>14</v>
      </c>
      <c r="B29" s="20">
        <v>9.99</v>
      </c>
      <c r="C29" s="21"/>
      <c r="D29" s="22"/>
      <c r="E29" s="22">
        <f>B29</f>
        <v>9.99</v>
      </c>
      <c r="F29" s="22">
        <f t="shared" ref="F29:J29" si="6">E29</f>
        <v>9.99</v>
      </c>
      <c r="G29" s="22">
        <f t="shared" si="6"/>
        <v>9.99</v>
      </c>
      <c r="H29" s="22">
        <f t="shared" si="6"/>
        <v>9.99</v>
      </c>
      <c r="I29" s="22">
        <f t="shared" si="6"/>
        <v>9.99</v>
      </c>
      <c r="J29" s="22">
        <f t="shared" si="6"/>
        <v>9.99</v>
      </c>
    </row>
    <row r="30">
      <c r="A30" s="5" t="s">
        <v>15</v>
      </c>
      <c r="B30" s="23">
        <v>0.55</v>
      </c>
      <c r="C30" s="24"/>
      <c r="D30" s="24"/>
      <c r="E30" s="23">
        <v>0.55</v>
      </c>
      <c r="F30" s="23">
        <v>0.43</v>
      </c>
      <c r="G30" s="23">
        <v>0.35</v>
      </c>
      <c r="H30" s="23">
        <v>0.32</v>
      </c>
      <c r="I30" s="23">
        <v>0.3</v>
      </c>
      <c r="J30" s="25">
        <v>0.28</v>
      </c>
    </row>
    <row r="31">
      <c r="A31" s="19" t="s">
        <v>16</v>
      </c>
      <c r="B31" s="2">
        <f>$B$14</f>
        <v>4.123535</v>
      </c>
      <c r="E31" s="2">
        <f t="shared" ref="E31:J31" si="7">$B$14</f>
        <v>4.123535</v>
      </c>
      <c r="F31" s="2">
        <f t="shared" si="7"/>
        <v>4.123535</v>
      </c>
      <c r="G31" s="2">
        <f t="shared" si="7"/>
        <v>4.123535</v>
      </c>
      <c r="H31" s="2">
        <f t="shared" si="7"/>
        <v>4.123535</v>
      </c>
      <c r="I31" s="2">
        <f t="shared" si="7"/>
        <v>4.123535</v>
      </c>
      <c r="J31" s="2">
        <f t="shared" si="7"/>
        <v>4.123535</v>
      </c>
    </row>
    <row r="32">
      <c r="A32" s="26" t="s">
        <v>17</v>
      </c>
      <c r="B32" s="27">
        <f>B28*B29*B30*B31</f>
        <v>13594057.83</v>
      </c>
      <c r="C32" s="27"/>
      <c r="D32" s="27"/>
      <c r="E32" s="27">
        <f t="shared" ref="E32:J32" si="8">E28*E29*E30*E31</f>
        <v>9855691.93</v>
      </c>
      <c r="F32" s="27">
        <f t="shared" si="8"/>
        <v>6642550.987</v>
      </c>
      <c r="G32" s="27">
        <f t="shared" si="8"/>
        <v>4866054.793</v>
      </c>
      <c r="H32" s="27">
        <f t="shared" si="8"/>
        <v>3954635.006</v>
      </c>
      <c r="I32" s="27">
        <f t="shared" si="8"/>
        <v>3244036.529</v>
      </c>
      <c r="J32" s="27">
        <f t="shared" si="8"/>
        <v>2595229.223</v>
      </c>
      <c r="L32" s="8"/>
    </row>
    <row r="33">
      <c r="A33" s="19" t="s">
        <v>18</v>
      </c>
      <c r="B33" s="17">
        <v>1000000.0</v>
      </c>
      <c r="D33" s="8"/>
      <c r="E33" s="8">
        <f>B33</f>
        <v>1000000</v>
      </c>
      <c r="L33" s="8"/>
    </row>
    <row r="34">
      <c r="A34" s="5" t="s">
        <v>19</v>
      </c>
      <c r="B34" s="17">
        <v>9000000.0</v>
      </c>
      <c r="C34" s="8"/>
      <c r="D34" s="8"/>
      <c r="E34" s="8">
        <f>9/36*B34</f>
        <v>2250000</v>
      </c>
      <c r="F34" s="8">
        <f>12/36*B34</f>
        <v>3000000</v>
      </c>
      <c r="G34" s="8">
        <f>12/36*B34</f>
        <v>3000000</v>
      </c>
      <c r="H34" s="8">
        <f>3/36*B34</f>
        <v>750000</v>
      </c>
      <c r="I34" s="8">
        <v>0.0</v>
      </c>
      <c r="J34" s="8">
        <v>0.0</v>
      </c>
      <c r="L34" s="8"/>
    </row>
    <row r="35">
      <c r="A35" s="26" t="s">
        <v>20</v>
      </c>
      <c r="B35" s="26"/>
      <c r="C35" s="27"/>
      <c r="D35" s="27"/>
      <c r="E35" s="27">
        <f t="shared" ref="E35:J35" si="9">E32-E33-E34</f>
        <v>6605691.93</v>
      </c>
      <c r="F35" s="27">
        <f t="shared" si="9"/>
        <v>3642550.987</v>
      </c>
      <c r="G35" s="27">
        <f t="shared" si="9"/>
        <v>1866054.793</v>
      </c>
      <c r="H35" s="27">
        <f t="shared" si="9"/>
        <v>3204635.006</v>
      </c>
      <c r="I35" s="27">
        <f t="shared" si="9"/>
        <v>3244036.529</v>
      </c>
      <c r="J35" s="27">
        <f t="shared" si="9"/>
        <v>2595229.223</v>
      </c>
      <c r="L35" s="8"/>
    </row>
    <row r="36">
      <c r="L36" s="8"/>
    </row>
    <row r="37">
      <c r="A37" s="14" t="s">
        <v>22</v>
      </c>
      <c r="B37" s="15" t="s">
        <v>12</v>
      </c>
      <c r="C37" s="16">
        <v>2023.0</v>
      </c>
      <c r="D37" s="16">
        <v>2024.0</v>
      </c>
      <c r="E37" s="16">
        <v>2025.0</v>
      </c>
      <c r="F37" s="16">
        <v>2026.0</v>
      </c>
      <c r="G37" s="16">
        <v>2027.0</v>
      </c>
      <c r="H37" s="16">
        <v>2028.0</v>
      </c>
      <c r="I37" s="16">
        <v>2029.0</v>
      </c>
      <c r="J37" s="16">
        <v>2030.0</v>
      </c>
      <c r="L37" s="12"/>
    </row>
    <row r="38">
      <c r="A38" s="5" t="s">
        <v>13</v>
      </c>
      <c r="B38" s="29">
        <v>600000.0</v>
      </c>
      <c r="C38" s="8"/>
      <c r="D38" s="8"/>
      <c r="E38" s="18">
        <f>D18*20%+E18*15%</f>
        <v>386250</v>
      </c>
      <c r="F38" s="18">
        <f t="shared" ref="F38:J38" si="10">F18*50%</f>
        <v>375000</v>
      </c>
      <c r="G38" s="18">
        <f t="shared" si="10"/>
        <v>337500</v>
      </c>
      <c r="H38" s="18">
        <f t="shared" si="10"/>
        <v>300000</v>
      </c>
      <c r="I38" s="18">
        <f t="shared" si="10"/>
        <v>262500</v>
      </c>
      <c r="J38" s="18">
        <f t="shared" si="10"/>
        <v>225000</v>
      </c>
    </row>
    <row r="39">
      <c r="A39" s="19" t="s">
        <v>14</v>
      </c>
      <c r="B39" s="20">
        <v>19.99</v>
      </c>
      <c r="C39" s="21"/>
      <c r="D39" s="22"/>
      <c r="E39" s="22">
        <f>B39</f>
        <v>19.99</v>
      </c>
      <c r="F39" s="22">
        <f t="shared" ref="F39:J39" si="11">E39</f>
        <v>19.99</v>
      </c>
      <c r="G39" s="22">
        <f t="shared" si="11"/>
        <v>19.99</v>
      </c>
      <c r="H39" s="22">
        <f t="shared" si="11"/>
        <v>19.99</v>
      </c>
      <c r="I39" s="22">
        <f t="shared" si="11"/>
        <v>19.99</v>
      </c>
      <c r="J39" s="22">
        <f t="shared" si="11"/>
        <v>19.99</v>
      </c>
    </row>
    <row r="40">
      <c r="A40" s="5" t="s">
        <v>15</v>
      </c>
      <c r="B40" s="23">
        <v>0.55</v>
      </c>
      <c r="C40" s="24"/>
      <c r="D40" s="24"/>
      <c r="E40" s="23">
        <v>0.55</v>
      </c>
      <c r="F40" s="23">
        <v>0.43</v>
      </c>
      <c r="G40" s="23">
        <v>0.35</v>
      </c>
      <c r="H40" s="23">
        <v>0.32</v>
      </c>
      <c r="I40" s="23">
        <v>0.3</v>
      </c>
      <c r="J40" s="25">
        <v>0.28</v>
      </c>
    </row>
    <row r="41">
      <c r="A41" s="19" t="s">
        <v>16</v>
      </c>
      <c r="B41" s="2">
        <f>$B$14</f>
        <v>4.123535</v>
      </c>
      <c r="E41" s="2">
        <f t="shared" ref="E41:J41" si="12">$B$14</f>
        <v>4.123535</v>
      </c>
      <c r="F41" s="2">
        <f t="shared" si="12"/>
        <v>4.123535</v>
      </c>
      <c r="G41" s="2">
        <f t="shared" si="12"/>
        <v>4.123535</v>
      </c>
      <c r="H41" s="2">
        <f t="shared" si="12"/>
        <v>4.123535</v>
      </c>
      <c r="I41" s="2">
        <f t="shared" si="12"/>
        <v>4.123535</v>
      </c>
      <c r="J41" s="2">
        <f t="shared" si="12"/>
        <v>4.123535</v>
      </c>
    </row>
    <row r="42">
      <c r="A42" s="26" t="s">
        <v>17</v>
      </c>
      <c r="B42" s="27">
        <f>B38*B39*B40*B41</f>
        <v>27201723.33</v>
      </c>
      <c r="C42" s="27"/>
      <c r="D42" s="27"/>
      <c r="E42" s="27">
        <f t="shared" ref="E42:J42" si="13">E38*E39*E40*E41</f>
        <v>17511109.4</v>
      </c>
      <c r="F42" s="27">
        <f t="shared" si="13"/>
        <v>13291751.17</v>
      </c>
      <c r="G42" s="27">
        <f t="shared" si="13"/>
        <v>9736980.512</v>
      </c>
      <c r="H42" s="27">
        <f t="shared" si="13"/>
        <v>7913228.606</v>
      </c>
      <c r="I42" s="27">
        <f t="shared" si="13"/>
        <v>6491320.341</v>
      </c>
      <c r="J42" s="27">
        <f t="shared" si="13"/>
        <v>5193056.273</v>
      </c>
      <c r="L42" s="8"/>
    </row>
    <row r="43">
      <c r="A43" s="19" t="s">
        <v>18</v>
      </c>
      <c r="B43" s="17">
        <v>2000000.0</v>
      </c>
      <c r="D43" s="8"/>
      <c r="E43" s="8">
        <f>B43</f>
        <v>2000000</v>
      </c>
      <c r="L43" s="8"/>
    </row>
    <row r="44">
      <c r="A44" s="5" t="s">
        <v>19</v>
      </c>
      <c r="B44" s="17">
        <v>1.8E7</v>
      </c>
      <c r="C44" s="8"/>
      <c r="D44" s="8"/>
      <c r="E44" s="8">
        <f>3/36*B44</f>
        <v>1500000</v>
      </c>
      <c r="F44" s="8">
        <f>12/36*B44</f>
        <v>6000000</v>
      </c>
      <c r="G44" s="8">
        <f>12/36*B44</f>
        <v>6000000</v>
      </c>
      <c r="H44" s="8">
        <f>9/36*B44</f>
        <v>4500000</v>
      </c>
      <c r="I44" s="8">
        <v>0.0</v>
      </c>
      <c r="J44" s="8">
        <v>0.0</v>
      </c>
      <c r="L44" s="8"/>
    </row>
    <row r="45">
      <c r="A45" s="26" t="s">
        <v>20</v>
      </c>
      <c r="B45" s="26"/>
      <c r="C45" s="27"/>
      <c r="D45" s="27"/>
      <c r="E45" s="27">
        <f t="shared" ref="E45:J45" si="14">E42-E43-E44</f>
        <v>14011109.4</v>
      </c>
      <c r="F45" s="27">
        <f t="shared" si="14"/>
        <v>7291751.175</v>
      </c>
      <c r="G45" s="27">
        <f t="shared" si="14"/>
        <v>3736980.512</v>
      </c>
      <c r="H45" s="27">
        <f t="shared" si="14"/>
        <v>3413228.606</v>
      </c>
      <c r="I45" s="27">
        <f t="shared" si="14"/>
        <v>6491320.341</v>
      </c>
      <c r="J45" s="27">
        <f t="shared" si="14"/>
        <v>5193056.273</v>
      </c>
      <c r="L45" s="8"/>
    </row>
    <row r="46">
      <c r="L46" s="8"/>
    </row>
    <row r="47">
      <c r="A47" s="14" t="s">
        <v>23</v>
      </c>
      <c r="B47" s="15" t="s">
        <v>12</v>
      </c>
      <c r="C47" s="16">
        <v>2023.0</v>
      </c>
      <c r="D47" s="16">
        <v>2024.0</v>
      </c>
      <c r="E47" s="16">
        <v>2025.0</v>
      </c>
      <c r="F47" s="16">
        <v>2026.0</v>
      </c>
      <c r="G47" s="16">
        <v>2027.0</v>
      </c>
      <c r="H47" s="16">
        <v>2028.0</v>
      </c>
      <c r="I47" s="16">
        <v>2029.0</v>
      </c>
      <c r="J47" s="16">
        <v>2030.0</v>
      </c>
      <c r="L47" s="12"/>
    </row>
    <row r="48">
      <c r="A48" s="5" t="s">
        <v>13</v>
      </c>
      <c r="B48" s="17">
        <v>400000.0</v>
      </c>
      <c r="C48" s="8"/>
      <c r="D48" s="18">
        <f>B48*80%</f>
        <v>320000</v>
      </c>
      <c r="E48" s="18">
        <f>B48*50%</f>
        <v>200000</v>
      </c>
      <c r="F48" s="18">
        <f>B48*45%</f>
        <v>180000</v>
      </c>
      <c r="G48" s="18">
        <f>B48*40%</f>
        <v>160000</v>
      </c>
      <c r="H48" s="18">
        <f>B48*35%</f>
        <v>140000</v>
      </c>
      <c r="I48" s="18">
        <f>B48*30%</f>
        <v>120000</v>
      </c>
      <c r="J48" s="18">
        <f>B48*25%</f>
        <v>100000</v>
      </c>
      <c r="K48" s="8"/>
      <c r="L48" s="8"/>
    </row>
    <row r="49">
      <c r="A49" s="19" t="s">
        <v>14</v>
      </c>
      <c r="B49" s="20">
        <v>34.99</v>
      </c>
      <c r="C49" s="21"/>
      <c r="D49" s="22">
        <f>B49</f>
        <v>34.99</v>
      </c>
      <c r="E49" s="22">
        <f t="shared" ref="E49:J49" si="15">D49</f>
        <v>34.99</v>
      </c>
      <c r="F49" s="22">
        <f t="shared" si="15"/>
        <v>34.99</v>
      </c>
      <c r="G49" s="22">
        <f t="shared" si="15"/>
        <v>34.99</v>
      </c>
      <c r="H49" s="22">
        <f t="shared" si="15"/>
        <v>34.99</v>
      </c>
      <c r="I49" s="22">
        <f t="shared" si="15"/>
        <v>34.99</v>
      </c>
      <c r="J49" s="22">
        <f t="shared" si="15"/>
        <v>34.99</v>
      </c>
      <c r="K49" s="8"/>
      <c r="L49" s="8"/>
    </row>
    <row r="50">
      <c r="A50" s="5" t="s">
        <v>15</v>
      </c>
      <c r="B50" s="23">
        <v>0.48</v>
      </c>
      <c r="C50" s="24"/>
      <c r="D50" s="23">
        <v>0.49</v>
      </c>
      <c r="E50" s="25">
        <v>0.39</v>
      </c>
      <c r="F50" s="25">
        <v>0.3</v>
      </c>
      <c r="G50" s="25">
        <v>0.26</v>
      </c>
      <c r="H50" s="25">
        <v>0.23</v>
      </c>
      <c r="I50" s="25">
        <v>0.21</v>
      </c>
      <c r="J50" s="25">
        <v>0.19</v>
      </c>
      <c r="K50" s="8"/>
      <c r="L50" s="8"/>
    </row>
    <row r="51">
      <c r="A51" s="19" t="s">
        <v>16</v>
      </c>
      <c r="B51" s="2">
        <f>$B$14</f>
        <v>4.123535</v>
      </c>
      <c r="D51" s="2">
        <f t="shared" ref="D51:J51" si="16">$B$14</f>
        <v>4.123535</v>
      </c>
      <c r="E51" s="2">
        <f t="shared" si="16"/>
        <v>4.123535</v>
      </c>
      <c r="F51" s="2">
        <f t="shared" si="16"/>
        <v>4.123535</v>
      </c>
      <c r="G51" s="2">
        <f t="shared" si="16"/>
        <v>4.123535</v>
      </c>
      <c r="H51" s="2">
        <f t="shared" si="16"/>
        <v>4.123535</v>
      </c>
      <c r="I51" s="2">
        <f t="shared" si="16"/>
        <v>4.123535</v>
      </c>
      <c r="J51" s="2">
        <f t="shared" si="16"/>
        <v>4.123535</v>
      </c>
      <c r="K51" s="8"/>
    </row>
    <row r="52">
      <c r="A52" s="26" t="s">
        <v>17</v>
      </c>
      <c r="B52" s="27">
        <f>B48*B49*B50*B51</f>
        <v>27702238.01</v>
      </c>
      <c r="C52" s="27"/>
      <c r="D52" s="27">
        <f t="shared" ref="D52:J52" si="17">D48*D49*D50*D51</f>
        <v>22623494.38</v>
      </c>
      <c r="E52" s="27">
        <f t="shared" si="17"/>
        <v>11254034.19</v>
      </c>
      <c r="F52" s="27">
        <f t="shared" si="17"/>
        <v>7791254.441</v>
      </c>
      <c r="G52" s="27">
        <f t="shared" si="17"/>
        <v>6002151.569</v>
      </c>
      <c r="H52" s="27">
        <f t="shared" si="17"/>
        <v>4645896.167</v>
      </c>
      <c r="I52" s="27">
        <f t="shared" si="17"/>
        <v>3635918.739</v>
      </c>
      <c r="J52" s="27">
        <f t="shared" si="17"/>
        <v>2741367.303</v>
      </c>
      <c r="K52" s="8"/>
      <c r="L52" s="8"/>
    </row>
    <row r="53">
      <c r="A53" s="19" t="s">
        <v>18</v>
      </c>
      <c r="B53" s="28">
        <v>4000000.0</v>
      </c>
      <c r="D53" s="8">
        <f>B53</f>
        <v>4000000</v>
      </c>
      <c r="K53" s="22"/>
      <c r="L53" s="8"/>
    </row>
    <row r="54">
      <c r="A54" s="5" t="s">
        <v>19</v>
      </c>
      <c r="B54" s="17">
        <v>3.5E7</v>
      </c>
      <c r="C54" s="8"/>
      <c r="D54" s="8">
        <f>9/36*B54</f>
        <v>8750000</v>
      </c>
      <c r="E54" s="8">
        <f>12/36*B54</f>
        <v>11666666.67</v>
      </c>
      <c r="F54" s="8">
        <f>12/36*B54</f>
        <v>11666666.67</v>
      </c>
      <c r="G54" s="8">
        <f>3/36*B54</f>
        <v>2916666.667</v>
      </c>
      <c r="H54" s="8">
        <v>0.0</v>
      </c>
      <c r="I54" s="8">
        <v>0.0</v>
      </c>
      <c r="J54" s="8">
        <v>0.0</v>
      </c>
      <c r="K54" s="24"/>
      <c r="L54" s="8"/>
    </row>
    <row r="55">
      <c r="A55" s="26" t="s">
        <v>20</v>
      </c>
      <c r="B55" s="26"/>
      <c r="C55" s="27"/>
      <c r="D55" s="27">
        <f t="shared" ref="D55:J55" si="18">D52-D53-D54</f>
        <v>9873494.377</v>
      </c>
      <c r="E55" s="27">
        <f t="shared" si="18"/>
        <v>-412632.474</v>
      </c>
      <c r="F55" s="27">
        <f t="shared" si="18"/>
        <v>-3875412.226</v>
      </c>
      <c r="G55" s="27">
        <f t="shared" si="18"/>
        <v>3085484.903</v>
      </c>
      <c r="H55" s="27">
        <f t="shared" si="18"/>
        <v>4645896.167</v>
      </c>
      <c r="I55" s="27">
        <f t="shared" si="18"/>
        <v>3635918.739</v>
      </c>
      <c r="J55" s="27">
        <f t="shared" si="18"/>
        <v>2741367.303</v>
      </c>
      <c r="L55" s="8"/>
    </row>
    <row r="56">
      <c r="K56" s="8"/>
      <c r="L56" s="8"/>
    </row>
    <row r="57">
      <c r="A57" s="14" t="s">
        <v>24</v>
      </c>
      <c r="B57" s="15" t="s">
        <v>12</v>
      </c>
      <c r="C57" s="16">
        <v>2023.0</v>
      </c>
      <c r="D57" s="16">
        <v>2024.0</v>
      </c>
      <c r="E57" s="16">
        <v>2025.0</v>
      </c>
      <c r="F57" s="16">
        <v>2026.0</v>
      </c>
      <c r="G57" s="16">
        <v>2027.0</v>
      </c>
      <c r="H57" s="16">
        <v>2028.0</v>
      </c>
      <c r="I57" s="16">
        <v>2029.0</v>
      </c>
      <c r="J57" s="16">
        <v>2030.0</v>
      </c>
      <c r="K57" s="8"/>
      <c r="L57" s="12"/>
    </row>
    <row r="58">
      <c r="A58" s="5" t="s">
        <v>13</v>
      </c>
      <c r="B58" s="17">
        <v>400000.0</v>
      </c>
      <c r="C58" s="8"/>
      <c r="D58" s="8"/>
      <c r="E58" s="18">
        <f>B58*65%</f>
        <v>260000</v>
      </c>
      <c r="F58" s="18">
        <f>B58*65%</f>
        <v>260000</v>
      </c>
      <c r="G58" s="18">
        <f>B58*45%</f>
        <v>180000</v>
      </c>
      <c r="H58" s="18">
        <f>B58*40%</f>
        <v>160000</v>
      </c>
      <c r="I58" s="18">
        <f>B58*35%</f>
        <v>140000</v>
      </c>
      <c r="J58" s="18">
        <f>B58*30%</f>
        <v>120000</v>
      </c>
      <c r="K58" s="8"/>
    </row>
    <row r="59">
      <c r="A59" s="19" t="s">
        <v>14</v>
      </c>
      <c r="B59" s="20">
        <v>39.99</v>
      </c>
      <c r="C59" s="21"/>
      <c r="D59" s="22"/>
      <c r="E59" s="22">
        <f>B59</f>
        <v>39.99</v>
      </c>
      <c r="F59" s="22">
        <f t="shared" ref="F59:J59" si="19">E59</f>
        <v>39.99</v>
      </c>
      <c r="G59" s="22">
        <f t="shared" si="19"/>
        <v>39.99</v>
      </c>
      <c r="H59" s="22">
        <f t="shared" si="19"/>
        <v>39.99</v>
      </c>
      <c r="I59" s="22">
        <f t="shared" si="19"/>
        <v>39.99</v>
      </c>
      <c r="J59" s="22">
        <f t="shared" si="19"/>
        <v>39.99</v>
      </c>
      <c r="K59" s="8"/>
    </row>
    <row r="60">
      <c r="A60" s="5" t="s">
        <v>15</v>
      </c>
      <c r="B60" s="23">
        <v>0.48</v>
      </c>
      <c r="C60" s="24"/>
      <c r="D60" s="24"/>
      <c r="E60" s="23">
        <v>0.51</v>
      </c>
      <c r="F60" s="25">
        <v>0.4</v>
      </c>
      <c r="G60" s="25">
        <v>0.3</v>
      </c>
      <c r="H60" s="25">
        <v>0.26</v>
      </c>
      <c r="I60" s="25">
        <v>0.23</v>
      </c>
      <c r="J60" s="25">
        <v>0.21</v>
      </c>
      <c r="K60" s="8"/>
      <c r="L60" s="8"/>
    </row>
    <row r="61">
      <c r="A61" s="19" t="s">
        <v>16</v>
      </c>
      <c r="B61" s="2">
        <f>$B$14</f>
        <v>4.123535</v>
      </c>
      <c r="E61" s="2">
        <f t="shared" ref="E61:J61" si="20">$B$14</f>
        <v>4.123535</v>
      </c>
      <c r="F61" s="2">
        <f t="shared" si="20"/>
        <v>4.123535</v>
      </c>
      <c r="G61" s="2">
        <f t="shared" si="20"/>
        <v>4.123535</v>
      </c>
      <c r="H61" s="2">
        <f t="shared" si="20"/>
        <v>4.123535</v>
      </c>
      <c r="I61" s="2">
        <f t="shared" si="20"/>
        <v>4.123535</v>
      </c>
      <c r="J61" s="2">
        <f t="shared" si="20"/>
        <v>4.123535</v>
      </c>
      <c r="K61" s="8"/>
    </row>
    <row r="62">
      <c r="A62" s="26" t="s">
        <v>17</v>
      </c>
      <c r="B62" s="27">
        <f>B58*B59*B60*B61</f>
        <v>31660831.61</v>
      </c>
      <c r="C62" s="27"/>
      <c r="D62" s="27"/>
      <c r="E62" s="27">
        <f t="shared" ref="E62:J62" si="21">E58*E59*E60*E61</f>
        <v>21865761.83</v>
      </c>
      <c r="F62" s="27">
        <f t="shared" si="21"/>
        <v>17149617.12</v>
      </c>
      <c r="G62" s="27">
        <f t="shared" si="21"/>
        <v>8904608.891</v>
      </c>
      <c r="H62" s="27">
        <f t="shared" si="21"/>
        <v>6859846.849</v>
      </c>
      <c r="I62" s="27">
        <f t="shared" si="21"/>
        <v>5309785.302</v>
      </c>
      <c r="J62" s="27">
        <f t="shared" si="21"/>
        <v>4155484.149</v>
      </c>
      <c r="K62" s="8"/>
      <c r="L62" s="8"/>
    </row>
    <row r="63">
      <c r="A63" s="19" t="s">
        <v>18</v>
      </c>
      <c r="B63" s="28">
        <v>5000000.0</v>
      </c>
      <c r="D63" s="8"/>
      <c r="E63" s="8">
        <f>B63</f>
        <v>5000000</v>
      </c>
      <c r="K63" s="8"/>
      <c r="L63" s="8"/>
    </row>
    <row r="64">
      <c r="A64" s="5" t="s">
        <v>19</v>
      </c>
      <c r="B64" s="17">
        <v>6.5E7</v>
      </c>
      <c r="C64" s="8"/>
      <c r="D64" s="8"/>
      <c r="E64" s="8">
        <f>3/36*B64</f>
        <v>5416666.667</v>
      </c>
      <c r="F64" s="8">
        <f>12/36*B64</f>
        <v>21666666.67</v>
      </c>
      <c r="G64" s="8">
        <f>12/36*B64</f>
        <v>21666666.67</v>
      </c>
      <c r="H64" s="8">
        <f>9/36*B64</f>
        <v>16250000</v>
      </c>
      <c r="I64" s="8">
        <v>0.0</v>
      </c>
      <c r="J64" s="8">
        <v>0.0</v>
      </c>
      <c r="K64" s="8"/>
      <c r="L64" s="8"/>
    </row>
    <row r="65">
      <c r="A65" s="26" t="s">
        <v>20</v>
      </c>
      <c r="B65" s="26"/>
      <c r="C65" s="27"/>
      <c r="D65" s="27"/>
      <c r="E65" s="27">
        <f t="shared" ref="E65:J65" si="22">E62-E63-E64</f>
        <v>11449095.17</v>
      </c>
      <c r="F65" s="27">
        <f t="shared" si="22"/>
        <v>-4517049.543</v>
      </c>
      <c r="G65" s="27">
        <f t="shared" si="22"/>
        <v>-12762057.78</v>
      </c>
      <c r="H65" s="27">
        <f t="shared" si="22"/>
        <v>-9390153.151</v>
      </c>
      <c r="I65" s="27">
        <f t="shared" si="22"/>
        <v>5309785.302</v>
      </c>
      <c r="J65" s="27">
        <f t="shared" si="22"/>
        <v>4155484.149</v>
      </c>
      <c r="K65" s="8"/>
      <c r="L65" s="8"/>
    </row>
    <row r="66">
      <c r="B66" s="8"/>
      <c r="C66" s="8"/>
      <c r="D66" s="8"/>
      <c r="G66" s="8"/>
      <c r="H66" s="8"/>
      <c r="I66" s="8"/>
      <c r="J66" s="8"/>
      <c r="K66" s="8"/>
      <c r="L66" s="8"/>
    </row>
    <row r="67">
      <c r="A67" s="14" t="s">
        <v>25</v>
      </c>
      <c r="B67" s="15" t="s">
        <v>12</v>
      </c>
      <c r="C67" s="16">
        <v>2023.0</v>
      </c>
      <c r="D67" s="16">
        <v>2024.0</v>
      </c>
      <c r="E67" s="16">
        <v>2025.0</v>
      </c>
      <c r="F67" s="16">
        <v>2026.0</v>
      </c>
      <c r="G67" s="16">
        <v>2027.0</v>
      </c>
      <c r="H67" s="16">
        <v>2028.0</v>
      </c>
      <c r="I67" s="16">
        <v>2029.0</v>
      </c>
      <c r="J67" s="16">
        <v>2030.0</v>
      </c>
      <c r="K67" s="8"/>
      <c r="L67" s="12"/>
    </row>
    <row r="68">
      <c r="A68" s="5" t="s">
        <v>13</v>
      </c>
      <c r="B68" s="17">
        <v>400000.0</v>
      </c>
      <c r="C68" s="18">
        <f>B68*65%</f>
        <v>260000</v>
      </c>
      <c r="D68" s="18">
        <f>B68*65%</f>
        <v>260000</v>
      </c>
      <c r="E68" s="18">
        <f>B68*45%</f>
        <v>180000</v>
      </c>
      <c r="F68" s="18">
        <f>B68*40%</f>
        <v>160000</v>
      </c>
      <c r="G68" s="18">
        <f>B68*35%</f>
        <v>140000</v>
      </c>
      <c r="H68" s="18">
        <f>B68*30%</f>
        <v>120000</v>
      </c>
      <c r="I68" s="18">
        <f>B68*25%</f>
        <v>100000</v>
      </c>
      <c r="J68" s="18">
        <f>B68*20%</f>
        <v>80000</v>
      </c>
      <c r="K68" s="8"/>
      <c r="L68" s="8"/>
    </row>
    <row r="69">
      <c r="A69" s="19" t="s">
        <v>14</v>
      </c>
      <c r="B69" s="20">
        <v>34.99</v>
      </c>
      <c r="C69" s="22">
        <f t="shared" ref="C69:J69" si="23">B69</f>
        <v>34.99</v>
      </c>
      <c r="D69" s="22">
        <f t="shared" si="23"/>
        <v>34.99</v>
      </c>
      <c r="E69" s="22">
        <f t="shared" si="23"/>
        <v>34.99</v>
      </c>
      <c r="F69" s="22">
        <f t="shared" si="23"/>
        <v>34.99</v>
      </c>
      <c r="G69" s="22">
        <f t="shared" si="23"/>
        <v>34.99</v>
      </c>
      <c r="H69" s="22">
        <f t="shared" si="23"/>
        <v>34.99</v>
      </c>
      <c r="I69" s="22">
        <f t="shared" si="23"/>
        <v>34.99</v>
      </c>
      <c r="J69" s="22">
        <f t="shared" si="23"/>
        <v>34.99</v>
      </c>
      <c r="K69" s="8"/>
      <c r="L69" s="8"/>
    </row>
    <row r="70">
      <c r="A70" s="5" t="s">
        <v>15</v>
      </c>
      <c r="B70" s="23">
        <v>0.48</v>
      </c>
      <c r="C70" s="23">
        <v>0.51</v>
      </c>
      <c r="D70" s="25">
        <v>0.4</v>
      </c>
      <c r="E70" s="25">
        <v>0.3</v>
      </c>
      <c r="F70" s="25">
        <v>0.26</v>
      </c>
      <c r="G70" s="25">
        <v>0.23</v>
      </c>
      <c r="H70" s="25">
        <v>0.21</v>
      </c>
      <c r="I70" s="25">
        <v>0.19</v>
      </c>
      <c r="J70" s="25">
        <v>0.18</v>
      </c>
      <c r="K70" s="8"/>
      <c r="L70" s="8"/>
    </row>
    <row r="71">
      <c r="A71" s="19" t="s">
        <v>16</v>
      </c>
      <c r="B71" s="2">
        <f t="shared" ref="B71:J71" si="24">$B$14</f>
        <v>4.123535</v>
      </c>
      <c r="C71" s="2">
        <f t="shared" si="24"/>
        <v>4.123535</v>
      </c>
      <c r="D71" s="2">
        <f t="shared" si="24"/>
        <v>4.123535</v>
      </c>
      <c r="E71" s="2">
        <f t="shared" si="24"/>
        <v>4.123535</v>
      </c>
      <c r="F71" s="2">
        <f t="shared" si="24"/>
        <v>4.123535</v>
      </c>
      <c r="G71" s="2">
        <f t="shared" si="24"/>
        <v>4.123535</v>
      </c>
      <c r="H71" s="2">
        <f t="shared" si="24"/>
        <v>4.123535</v>
      </c>
      <c r="I71" s="2">
        <f t="shared" si="24"/>
        <v>4.123535</v>
      </c>
      <c r="J71" s="2">
        <f t="shared" si="24"/>
        <v>4.123535</v>
      </c>
      <c r="K71" s="8"/>
      <c r="L71" s="8"/>
    </row>
    <row r="72">
      <c r="A72" s="26" t="s">
        <v>17</v>
      </c>
      <c r="B72" s="27">
        <f t="shared" ref="B72:J72" si="25">B68*B69*B70*B71</f>
        <v>27702238.01</v>
      </c>
      <c r="C72" s="27">
        <f t="shared" si="25"/>
        <v>19131858.13</v>
      </c>
      <c r="D72" s="27">
        <f t="shared" si="25"/>
        <v>15005378.92</v>
      </c>
      <c r="E72" s="27">
        <f t="shared" si="25"/>
        <v>7791254.441</v>
      </c>
      <c r="F72" s="27">
        <f t="shared" si="25"/>
        <v>6002151.569</v>
      </c>
      <c r="G72" s="27">
        <f t="shared" si="25"/>
        <v>4645896.167</v>
      </c>
      <c r="H72" s="27">
        <f t="shared" si="25"/>
        <v>3635918.739</v>
      </c>
      <c r="I72" s="27">
        <f t="shared" si="25"/>
        <v>2741367.303</v>
      </c>
      <c r="J72" s="27">
        <f t="shared" si="25"/>
        <v>2077667.851</v>
      </c>
      <c r="K72" s="8"/>
      <c r="L72" s="8"/>
    </row>
    <row r="73">
      <c r="A73" s="19" t="s">
        <v>18</v>
      </c>
      <c r="B73" s="28">
        <v>3000000.0</v>
      </c>
      <c r="C73" s="8">
        <f>B73</f>
        <v>3000000</v>
      </c>
      <c r="D73" s="8"/>
      <c r="E73" s="8"/>
      <c r="F73" s="8"/>
      <c r="G73" s="8"/>
      <c r="H73" s="8"/>
      <c r="I73" s="8"/>
      <c r="J73" s="8"/>
      <c r="K73" s="8"/>
      <c r="L73" s="8"/>
    </row>
    <row r="74">
      <c r="A74" s="5" t="s">
        <v>19</v>
      </c>
      <c r="B74" s="28">
        <v>4000000.0</v>
      </c>
      <c r="C74" s="8">
        <f>3/36*B74</f>
        <v>333333.3333</v>
      </c>
      <c r="D74" s="8">
        <f>12/36*B74</f>
        <v>1333333.333</v>
      </c>
      <c r="E74" s="8">
        <f>12/36*B74</f>
        <v>1333333.333</v>
      </c>
      <c r="F74" s="8">
        <f>9/36*B74</f>
        <v>1000000</v>
      </c>
      <c r="G74" s="8">
        <v>0.0</v>
      </c>
      <c r="H74" s="8">
        <v>0.0</v>
      </c>
      <c r="I74" s="8">
        <v>0.0</v>
      </c>
      <c r="J74" s="8">
        <v>0.0</v>
      </c>
      <c r="K74" s="8"/>
      <c r="L74" s="30"/>
    </row>
    <row r="75">
      <c r="A75" s="19" t="s">
        <v>26</v>
      </c>
      <c r="B75" s="31">
        <v>0.7</v>
      </c>
      <c r="C75" s="8">
        <f>max((SUM($C$72:C72)-$B$73-$B$74)*$B$75,0)</f>
        <v>8492300.689</v>
      </c>
      <c r="D75" s="8">
        <f t="shared" ref="D75:J75" si="26">(SUM($C$72:D72)-$B$73-$B$74)*$B$75-SUM($C$75:C75)</f>
        <v>10503765.25</v>
      </c>
      <c r="E75" s="8">
        <f t="shared" si="26"/>
        <v>5453878.109</v>
      </c>
      <c r="F75" s="8">
        <f t="shared" si="26"/>
        <v>4201506.099</v>
      </c>
      <c r="G75" s="8">
        <f t="shared" si="26"/>
        <v>3252127.317</v>
      </c>
      <c r="H75" s="8">
        <f t="shared" si="26"/>
        <v>2545143.117</v>
      </c>
      <c r="I75" s="8">
        <f t="shared" si="26"/>
        <v>1918957.112</v>
      </c>
      <c r="J75" s="8">
        <f t="shared" si="26"/>
        <v>1454367.496</v>
      </c>
      <c r="K75" s="8"/>
      <c r="L75" s="30"/>
    </row>
    <row r="76">
      <c r="A76" s="26" t="s">
        <v>27</v>
      </c>
      <c r="B76" s="26"/>
      <c r="C76" s="27">
        <f t="shared" ref="C76:J76" si="27">C72-C73-C74-C75</f>
        <v>7306224.105</v>
      </c>
      <c r="D76" s="27">
        <f t="shared" si="27"/>
        <v>3168280.344</v>
      </c>
      <c r="E76" s="27">
        <f t="shared" si="27"/>
        <v>1004042.999</v>
      </c>
      <c r="F76" s="27">
        <f t="shared" si="27"/>
        <v>800645.4708</v>
      </c>
      <c r="G76" s="27">
        <f t="shared" si="27"/>
        <v>1393768.85</v>
      </c>
      <c r="H76" s="27">
        <f t="shared" si="27"/>
        <v>1090775.622</v>
      </c>
      <c r="I76" s="27">
        <f t="shared" si="27"/>
        <v>822410.191</v>
      </c>
      <c r="J76" s="27">
        <f t="shared" si="27"/>
        <v>623300.3553</v>
      </c>
      <c r="K76" s="8"/>
    </row>
    <row r="7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>
      <c r="A78" s="14" t="s">
        <v>28</v>
      </c>
      <c r="B78" s="15" t="s">
        <v>12</v>
      </c>
      <c r="C78" s="16">
        <v>2023.0</v>
      </c>
      <c r="D78" s="16">
        <v>2024.0</v>
      </c>
      <c r="E78" s="16">
        <v>2025.0</v>
      </c>
      <c r="F78" s="16">
        <v>2026.0</v>
      </c>
      <c r="G78" s="16">
        <v>2027.0</v>
      </c>
      <c r="H78" s="16">
        <v>2028.0</v>
      </c>
      <c r="I78" s="16">
        <v>2029.0</v>
      </c>
      <c r="J78" s="16">
        <v>2030.0</v>
      </c>
      <c r="K78" s="8"/>
      <c r="L78" s="12"/>
    </row>
    <row r="79">
      <c r="A79" s="5" t="s">
        <v>13</v>
      </c>
      <c r="B79" s="17">
        <v>250000.0</v>
      </c>
      <c r="C79" s="18">
        <f>B79*65%</f>
        <v>162500</v>
      </c>
      <c r="D79" s="18">
        <f>B79*65%</f>
        <v>162500</v>
      </c>
      <c r="E79" s="18">
        <f>B79*45%</f>
        <v>112500</v>
      </c>
      <c r="F79" s="18">
        <f>B79*40%</f>
        <v>100000</v>
      </c>
      <c r="G79" s="18">
        <f>B79*35%</f>
        <v>87500</v>
      </c>
      <c r="H79" s="18">
        <f>B79*30%</f>
        <v>75000</v>
      </c>
      <c r="I79" s="18">
        <f>B79*25%</f>
        <v>62500</v>
      </c>
      <c r="J79" s="18">
        <f>B79*20%</f>
        <v>50000</v>
      </c>
      <c r="K79" s="8"/>
      <c r="L79" s="8"/>
    </row>
    <row r="80">
      <c r="A80" s="19" t="s">
        <v>14</v>
      </c>
      <c r="B80" s="20">
        <v>34.99</v>
      </c>
      <c r="C80" s="22">
        <f t="shared" ref="C80:J80" si="28">B80</f>
        <v>34.99</v>
      </c>
      <c r="D80" s="22">
        <f t="shared" si="28"/>
        <v>34.99</v>
      </c>
      <c r="E80" s="22">
        <f t="shared" si="28"/>
        <v>34.99</v>
      </c>
      <c r="F80" s="22">
        <f t="shared" si="28"/>
        <v>34.99</v>
      </c>
      <c r="G80" s="22">
        <f t="shared" si="28"/>
        <v>34.99</v>
      </c>
      <c r="H80" s="22">
        <f t="shared" si="28"/>
        <v>34.99</v>
      </c>
      <c r="I80" s="22">
        <f t="shared" si="28"/>
        <v>34.99</v>
      </c>
      <c r="J80" s="22">
        <f t="shared" si="28"/>
        <v>34.99</v>
      </c>
    </row>
    <row r="81">
      <c r="A81" s="5" t="s">
        <v>15</v>
      </c>
      <c r="B81" s="23">
        <v>0.48</v>
      </c>
      <c r="C81" s="23">
        <v>0.51</v>
      </c>
      <c r="D81" s="25">
        <v>0.4</v>
      </c>
      <c r="E81" s="25">
        <v>0.3</v>
      </c>
      <c r="F81" s="25">
        <v>0.26</v>
      </c>
      <c r="G81" s="25">
        <v>0.23</v>
      </c>
      <c r="H81" s="25">
        <v>0.21</v>
      </c>
      <c r="I81" s="25">
        <v>0.19</v>
      </c>
      <c r="J81" s="25">
        <v>0.18</v>
      </c>
      <c r="K81" s="8"/>
      <c r="L81" s="8"/>
    </row>
    <row r="82">
      <c r="A82" s="19" t="s">
        <v>16</v>
      </c>
      <c r="B82" s="2">
        <f t="shared" ref="B82:J82" si="29">$B$14</f>
        <v>4.123535</v>
      </c>
      <c r="C82" s="2">
        <f t="shared" si="29"/>
        <v>4.123535</v>
      </c>
      <c r="D82" s="2">
        <f t="shared" si="29"/>
        <v>4.123535</v>
      </c>
      <c r="E82" s="2">
        <f t="shared" si="29"/>
        <v>4.123535</v>
      </c>
      <c r="F82" s="2">
        <f t="shared" si="29"/>
        <v>4.123535</v>
      </c>
      <c r="G82" s="2">
        <f t="shared" si="29"/>
        <v>4.123535</v>
      </c>
      <c r="H82" s="2">
        <f t="shared" si="29"/>
        <v>4.123535</v>
      </c>
      <c r="I82" s="2">
        <f t="shared" si="29"/>
        <v>4.123535</v>
      </c>
      <c r="J82" s="2">
        <f t="shared" si="29"/>
        <v>4.123535</v>
      </c>
    </row>
    <row r="83">
      <c r="A83" s="26" t="s">
        <v>17</v>
      </c>
      <c r="B83" s="27">
        <f t="shared" ref="B83:J83" si="30">B79*B80*B81*B82</f>
        <v>17313898.76</v>
      </c>
      <c r="C83" s="27">
        <f t="shared" si="30"/>
        <v>11957411.33</v>
      </c>
      <c r="D83" s="27">
        <f t="shared" si="30"/>
        <v>9378361.827</v>
      </c>
      <c r="E83" s="27">
        <f t="shared" si="30"/>
        <v>4869534.026</v>
      </c>
      <c r="F83" s="27">
        <f t="shared" si="30"/>
        <v>3751344.731</v>
      </c>
      <c r="G83" s="27">
        <f t="shared" si="30"/>
        <v>2903685.104</v>
      </c>
      <c r="H83" s="27">
        <f t="shared" si="30"/>
        <v>2272449.212</v>
      </c>
      <c r="I83" s="27">
        <f t="shared" si="30"/>
        <v>1713354.565</v>
      </c>
      <c r="J83" s="27">
        <f t="shared" si="30"/>
        <v>1298542.407</v>
      </c>
      <c r="K83" s="8"/>
      <c r="L83" s="8"/>
    </row>
    <row r="84">
      <c r="A84" s="19" t="s">
        <v>18</v>
      </c>
      <c r="B84" s="28">
        <v>3000000.0</v>
      </c>
      <c r="C84" s="8">
        <f>B84</f>
        <v>3000000</v>
      </c>
      <c r="D84" s="8"/>
      <c r="E84" s="8"/>
      <c r="F84" s="8"/>
      <c r="G84" s="8"/>
      <c r="H84" s="8"/>
      <c r="I84" s="8"/>
      <c r="J84" s="8"/>
      <c r="K84" s="8"/>
      <c r="L84" s="8"/>
    </row>
    <row r="85">
      <c r="A85" s="5" t="s">
        <v>19</v>
      </c>
      <c r="B85" s="17">
        <v>2.0E7</v>
      </c>
      <c r="C85" s="8">
        <f>3/36*B85</f>
        <v>1666666.667</v>
      </c>
      <c r="D85" s="8">
        <f>12/36*B85</f>
        <v>6666666.667</v>
      </c>
      <c r="E85" s="8">
        <f>12/36*B85</f>
        <v>6666666.667</v>
      </c>
      <c r="F85" s="8">
        <f>9/36*B85</f>
        <v>5000000</v>
      </c>
      <c r="G85" s="8">
        <v>0.0</v>
      </c>
      <c r="H85" s="8">
        <v>0.0</v>
      </c>
      <c r="I85" s="8">
        <v>0.0</v>
      </c>
      <c r="J85" s="8">
        <v>0.0</v>
      </c>
      <c r="L85" s="30"/>
      <c r="M85" s="32"/>
    </row>
    <row r="86">
      <c r="A86" s="19" t="s">
        <v>26</v>
      </c>
      <c r="B86" s="31">
        <v>0.35</v>
      </c>
      <c r="C86" s="8">
        <f>max((SUM($C$83:C83)-$B$84-$B$85)*$B$86,0)</f>
        <v>0</v>
      </c>
      <c r="D86" s="8">
        <f t="shared" ref="D86:J86" si="31">(SUM($C$83:D83)-$B$84-$B$85)*$B$86-SUM($C$86:C86)</f>
        <v>-582479.3951</v>
      </c>
      <c r="E86" s="8">
        <f t="shared" si="31"/>
        <v>1704336.909</v>
      </c>
      <c r="F86" s="8">
        <f t="shared" si="31"/>
        <v>1312970.656</v>
      </c>
      <c r="G86" s="8">
        <f t="shared" si="31"/>
        <v>1016289.786</v>
      </c>
      <c r="H86" s="8">
        <f t="shared" si="31"/>
        <v>795357.2242</v>
      </c>
      <c r="I86" s="8">
        <f t="shared" si="31"/>
        <v>599674.0976</v>
      </c>
      <c r="J86" s="8">
        <f t="shared" si="31"/>
        <v>454489.8424</v>
      </c>
      <c r="L86" s="30"/>
    </row>
    <row r="87">
      <c r="A87" s="26" t="s">
        <v>27</v>
      </c>
      <c r="B87" s="26"/>
      <c r="C87" s="27">
        <f t="shared" ref="C87:J87" si="32">C83-C84-C85-C86</f>
        <v>7290744.663</v>
      </c>
      <c r="D87" s="27">
        <f t="shared" si="32"/>
        <v>3294174.556</v>
      </c>
      <c r="E87" s="27">
        <f t="shared" si="32"/>
        <v>-3501469.55</v>
      </c>
      <c r="F87" s="27">
        <f t="shared" si="32"/>
        <v>-2561625.925</v>
      </c>
      <c r="G87" s="27">
        <f t="shared" si="32"/>
        <v>1887395.318</v>
      </c>
      <c r="H87" s="27">
        <f t="shared" si="32"/>
        <v>1477091.988</v>
      </c>
      <c r="I87" s="27">
        <f t="shared" si="32"/>
        <v>1113680.467</v>
      </c>
      <c r="J87" s="27">
        <f t="shared" si="32"/>
        <v>844052.5645</v>
      </c>
    </row>
    <row r="88">
      <c r="L88" s="8"/>
    </row>
    <row r="89">
      <c r="A89" s="14" t="s">
        <v>29</v>
      </c>
      <c r="B89" s="15" t="s">
        <v>12</v>
      </c>
      <c r="C89" s="16">
        <v>2023.0</v>
      </c>
      <c r="D89" s="16">
        <v>2024.0</v>
      </c>
      <c r="E89" s="16">
        <v>2025.0</v>
      </c>
      <c r="F89" s="16">
        <v>2026.0</v>
      </c>
      <c r="G89" s="16">
        <v>2027.0</v>
      </c>
      <c r="H89" s="16">
        <v>2028.0</v>
      </c>
      <c r="I89" s="16">
        <v>2029.0</v>
      </c>
      <c r="J89" s="16">
        <v>2030.0</v>
      </c>
      <c r="K89" s="8"/>
      <c r="L89" s="12"/>
    </row>
    <row r="90">
      <c r="A90" s="5" t="s">
        <v>13</v>
      </c>
      <c r="B90" s="17">
        <v>250000.0</v>
      </c>
      <c r="C90" s="8"/>
      <c r="D90" s="18">
        <f>B90*80%</f>
        <v>200000</v>
      </c>
      <c r="E90" s="18">
        <f>B90*50%</f>
        <v>125000</v>
      </c>
      <c r="F90" s="18">
        <f>B90*45%</f>
        <v>112500</v>
      </c>
      <c r="G90" s="18">
        <f>B90*40%</f>
        <v>100000</v>
      </c>
      <c r="H90" s="18">
        <f>B90*35%</f>
        <v>87500</v>
      </c>
      <c r="I90" s="18">
        <f>B90*30%</f>
        <v>75000</v>
      </c>
      <c r="J90" s="18">
        <f>B90*25%</f>
        <v>62500</v>
      </c>
      <c r="K90" s="8"/>
      <c r="L90" s="8"/>
    </row>
    <row r="91">
      <c r="A91" s="19" t="s">
        <v>14</v>
      </c>
      <c r="B91" s="20">
        <v>34.99</v>
      </c>
      <c r="C91" s="21"/>
      <c r="D91" s="22">
        <f>B91</f>
        <v>34.99</v>
      </c>
      <c r="E91" s="22">
        <f t="shared" ref="E91:J91" si="33">D91</f>
        <v>34.99</v>
      </c>
      <c r="F91" s="22">
        <f t="shared" si="33"/>
        <v>34.99</v>
      </c>
      <c r="G91" s="22">
        <f t="shared" si="33"/>
        <v>34.99</v>
      </c>
      <c r="H91" s="22">
        <f t="shared" si="33"/>
        <v>34.99</v>
      </c>
      <c r="I91" s="22">
        <f t="shared" si="33"/>
        <v>34.99</v>
      </c>
      <c r="J91" s="22">
        <f t="shared" si="33"/>
        <v>34.99</v>
      </c>
    </row>
    <row r="92">
      <c r="A92" s="5" t="s">
        <v>15</v>
      </c>
      <c r="B92" s="23">
        <v>0.48</v>
      </c>
      <c r="C92" s="24"/>
      <c r="D92" s="23">
        <v>0.49</v>
      </c>
      <c r="E92" s="25">
        <v>0.39</v>
      </c>
      <c r="F92" s="25">
        <v>0.3</v>
      </c>
      <c r="G92" s="25">
        <v>0.26</v>
      </c>
      <c r="H92" s="25">
        <v>0.23</v>
      </c>
      <c r="I92" s="25">
        <v>0.21</v>
      </c>
      <c r="J92" s="25">
        <v>0.19</v>
      </c>
      <c r="K92" s="8"/>
      <c r="L92" s="8"/>
    </row>
    <row r="93">
      <c r="A93" s="19" t="s">
        <v>16</v>
      </c>
      <c r="B93" s="2">
        <f>$B$14</f>
        <v>4.123535</v>
      </c>
      <c r="D93" s="2">
        <f t="shared" ref="D93:J93" si="34">$B$14</f>
        <v>4.123535</v>
      </c>
      <c r="E93" s="2">
        <f t="shared" si="34"/>
        <v>4.123535</v>
      </c>
      <c r="F93" s="2">
        <f t="shared" si="34"/>
        <v>4.123535</v>
      </c>
      <c r="G93" s="2">
        <f t="shared" si="34"/>
        <v>4.123535</v>
      </c>
      <c r="H93" s="2">
        <f t="shared" si="34"/>
        <v>4.123535</v>
      </c>
      <c r="I93" s="2">
        <f t="shared" si="34"/>
        <v>4.123535</v>
      </c>
      <c r="J93" s="2">
        <f t="shared" si="34"/>
        <v>4.123535</v>
      </c>
    </row>
    <row r="94">
      <c r="A94" s="26" t="s">
        <v>17</v>
      </c>
      <c r="B94" s="27">
        <f>B90*B91*B92*B93</f>
        <v>17313898.76</v>
      </c>
      <c r="C94" s="27"/>
      <c r="D94" s="27">
        <f t="shared" ref="D94:J94" si="35">D90*D91*D92*D93</f>
        <v>14139683.99</v>
      </c>
      <c r="E94" s="27">
        <f t="shared" si="35"/>
        <v>7033771.37</v>
      </c>
      <c r="F94" s="27">
        <f t="shared" si="35"/>
        <v>4869534.026</v>
      </c>
      <c r="G94" s="27">
        <f t="shared" si="35"/>
        <v>3751344.731</v>
      </c>
      <c r="H94" s="27">
        <f t="shared" si="35"/>
        <v>2903685.104</v>
      </c>
      <c r="I94" s="27">
        <f t="shared" si="35"/>
        <v>2272449.212</v>
      </c>
      <c r="J94" s="27">
        <f t="shared" si="35"/>
        <v>1713354.565</v>
      </c>
      <c r="K94" s="8"/>
      <c r="L94" s="8"/>
    </row>
    <row r="95">
      <c r="A95" s="19" t="s">
        <v>18</v>
      </c>
      <c r="B95" s="28">
        <v>3000000.0</v>
      </c>
      <c r="C95" s="8"/>
      <c r="D95" s="8">
        <f>B95</f>
        <v>3000000</v>
      </c>
      <c r="K95" s="8"/>
      <c r="L95" s="8"/>
    </row>
    <row r="96">
      <c r="A96" s="5" t="s">
        <v>19</v>
      </c>
      <c r="B96" s="17">
        <v>1.2E7</v>
      </c>
      <c r="C96" s="8"/>
      <c r="D96" s="8">
        <f>9/36*B96</f>
        <v>3000000</v>
      </c>
      <c r="E96" s="8">
        <f>12/36*B96</f>
        <v>4000000</v>
      </c>
      <c r="F96" s="8">
        <f>12/36*B96</f>
        <v>4000000</v>
      </c>
      <c r="G96" s="8">
        <f>3/36*B96</f>
        <v>1000000</v>
      </c>
      <c r="H96" s="8">
        <v>0.0</v>
      </c>
      <c r="I96" s="8">
        <v>0.0</v>
      </c>
      <c r="J96" s="8">
        <v>0.0</v>
      </c>
      <c r="L96" s="30"/>
      <c r="M96" s="32"/>
    </row>
    <row r="97">
      <c r="A97" s="19" t="s">
        <v>26</v>
      </c>
      <c r="B97" s="31">
        <v>0.5</v>
      </c>
      <c r="C97" s="8"/>
      <c r="D97" s="8">
        <f>max((SUM($D$94:D94)-$B$95-$B$96)*$B$97,0)</f>
        <v>0</v>
      </c>
      <c r="E97" s="8">
        <f t="shared" ref="E97:J97" si="36">(SUM($C$94:E94)-$B$95-$B$96)*$B$97-SUM($C$97:D97)</f>
        <v>3086727.678</v>
      </c>
      <c r="F97" s="8">
        <f t="shared" si="36"/>
        <v>2434767.013</v>
      </c>
      <c r="G97" s="8">
        <f t="shared" si="36"/>
        <v>1875672.365</v>
      </c>
      <c r="H97" s="8">
        <f t="shared" si="36"/>
        <v>1451842.552</v>
      </c>
      <c r="I97" s="8">
        <f t="shared" si="36"/>
        <v>1136224.606</v>
      </c>
      <c r="J97" s="8">
        <f t="shared" si="36"/>
        <v>856677.2823</v>
      </c>
      <c r="L97" s="30"/>
    </row>
    <row r="98">
      <c r="A98" s="26" t="s">
        <v>27</v>
      </c>
      <c r="B98" s="26"/>
      <c r="C98" s="27"/>
      <c r="D98" s="27">
        <f t="shared" ref="D98:J98" si="37">D94-D95-D96-D97</f>
        <v>8139683.986</v>
      </c>
      <c r="E98" s="27">
        <f t="shared" si="37"/>
        <v>-52956.30763</v>
      </c>
      <c r="F98" s="27">
        <f t="shared" si="37"/>
        <v>-1565232.987</v>
      </c>
      <c r="G98" s="27">
        <f t="shared" si="37"/>
        <v>875672.3654</v>
      </c>
      <c r="H98" s="27">
        <f t="shared" si="37"/>
        <v>1451842.552</v>
      </c>
      <c r="I98" s="27">
        <f t="shared" si="37"/>
        <v>1136224.606</v>
      </c>
      <c r="J98" s="27">
        <f t="shared" si="37"/>
        <v>856677.2823</v>
      </c>
      <c r="L98" s="30"/>
    </row>
    <row r="99">
      <c r="L99" s="8"/>
    </row>
    <row r="100">
      <c r="A100" s="14" t="s">
        <v>30</v>
      </c>
      <c r="B100" s="15" t="s">
        <v>12</v>
      </c>
      <c r="C100" s="16">
        <v>2023.0</v>
      </c>
      <c r="D100" s="16">
        <v>2024.0</v>
      </c>
      <c r="E100" s="16">
        <v>2025.0</v>
      </c>
      <c r="F100" s="16">
        <v>2026.0</v>
      </c>
      <c r="G100" s="16">
        <v>2027.0</v>
      </c>
      <c r="H100" s="16">
        <v>2028.0</v>
      </c>
      <c r="I100" s="16">
        <v>2029.0</v>
      </c>
      <c r="J100" s="16">
        <v>2030.0</v>
      </c>
      <c r="L100" s="8"/>
    </row>
    <row r="101">
      <c r="A101" s="5" t="s">
        <v>13</v>
      </c>
      <c r="B101" s="17">
        <v>250000.0</v>
      </c>
      <c r="C101" s="8"/>
      <c r="D101" s="18">
        <f>B101*65%</f>
        <v>162500</v>
      </c>
      <c r="E101" s="18">
        <f>B101*65%</f>
        <v>162500</v>
      </c>
      <c r="F101" s="18">
        <f>B101*45%</f>
        <v>112500</v>
      </c>
      <c r="G101" s="18">
        <f>B101*40%</f>
        <v>100000</v>
      </c>
      <c r="H101" s="18">
        <f>B101*35%</f>
        <v>87500</v>
      </c>
      <c r="I101" s="18">
        <f>B101*30%</f>
        <v>75000</v>
      </c>
      <c r="J101" s="18">
        <f>B101*25%</f>
        <v>62500</v>
      </c>
      <c r="L101" s="8"/>
    </row>
    <row r="102">
      <c r="A102" s="19" t="s">
        <v>14</v>
      </c>
      <c r="B102" s="33">
        <v>34.99</v>
      </c>
      <c r="C102" s="21"/>
      <c r="D102" s="22">
        <f>B102</f>
        <v>34.99</v>
      </c>
      <c r="E102" s="22">
        <f t="shared" ref="E102:J102" si="38">D102</f>
        <v>34.99</v>
      </c>
      <c r="F102" s="22">
        <f t="shared" si="38"/>
        <v>34.99</v>
      </c>
      <c r="G102" s="22">
        <f t="shared" si="38"/>
        <v>34.99</v>
      </c>
      <c r="H102" s="22">
        <f t="shared" si="38"/>
        <v>34.99</v>
      </c>
      <c r="I102" s="22">
        <f t="shared" si="38"/>
        <v>34.99</v>
      </c>
      <c r="J102" s="22">
        <f t="shared" si="38"/>
        <v>34.99</v>
      </c>
      <c r="L102" s="8"/>
    </row>
    <row r="103">
      <c r="A103" s="5" t="s">
        <v>15</v>
      </c>
      <c r="B103" s="23">
        <v>0.48</v>
      </c>
      <c r="C103" s="24"/>
      <c r="D103" s="23">
        <v>0.51</v>
      </c>
      <c r="E103" s="25">
        <v>0.4</v>
      </c>
      <c r="F103" s="25">
        <v>0.3</v>
      </c>
      <c r="G103" s="25">
        <v>0.26</v>
      </c>
      <c r="H103" s="25">
        <v>0.23</v>
      </c>
      <c r="I103" s="25">
        <v>0.21</v>
      </c>
      <c r="J103" s="25">
        <v>0.19</v>
      </c>
      <c r="L103" s="8"/>
    </row>
    <row r="104">
      <c r="A104" s="19" t="s">
        <v>16</v>
      </c>
      <c r="B104" s="2">
        <f>$B$14</f>
        <v>4.123535</v>
      </c>
      <c r="D104" s="2">
        <f t="shared" ref="D104:J104" si="39">$B$14</f>
        <v>4.123535</v>
      </c>
      <c r="E104" s="2">
        <f t="shared" si="39"/>
        <v>4.123535</v>
      </c>
      <c r="F104" s="2">
        <f t="shared" si="39"/>
        <v>4.123535</v>
      </c>
      <c r="G104" s="2">
        <f t="shared" si="39"/>
        <v>4.123535</v>
      </c>
      <c r="H104" s="2">
        <f t="shared" si="39"/>
        <v>4.123535</v>
      </c>
      <c r="I104" s="2">
        <f t="shared" si="39"/>
        <v>4.123535</v>
      </c>
      <c r="J104" s="2">
        <f t="shared" si="39"/>
        <v>4.123535</v>
      </c>
      <c r="L104" s="8"/>
    </row>
    <row r="105">
      <c r="A105" s="26" t="s">
        <v>17</v>
      </c>
      <c r="B105" s="27">
        <f t="shared" ref="B105:J105" si="40">B101*B102*B103*B104</f>
        <v>17313898.76</v>
      </c>
      <c r="C105" s="27">
        <f t="shared" si="40"/>
        <v>0</v>
      </c>
      <c r="D105" s="27">
        <f t="shared" si="40"/>
        <v>11957411.33</v>
      </c>
      <c r="E105" s="27">
        <f t="shared" si="40"/>
        <v>9378361.827</v>
      </c>
      <c r="F105" s="27">
        <f t="shared" si="40"/>
        <v>4869534.026</v>
      </c>
      <c r="G105" s="27">
        <f t="shared" si="40"/>
        <v>3751344.731</v>
      </c>
      <c r="H105" s="27">
        <f t="shared" si="40"/>
        <v>2903685.104</v>
      </c>
      <c r="I105" s="27">
        <f t="shared" si="40"/>
        <v>2272449.212</v>
      </c>
      <c r="J105" s="27">
        <f t="shared" si="40"/>
        <v>1713354.565</v>
      </c>
      <c r="L105" s="8"/>
    </row>
    <row r="106">
      <c r="A106" s="19" t="s">
        <v>18</v>
      </c>
      <c r="B106" s="28">
        <v>3000000.0</v>
      </c>
      <c r="C106" s="8"/>
      <c r="D106" s="8">
        <f>B106</f>
        <v>3000000</v>
      </c>
      <c r="E106" s="8"/>
      <c r="F106" s="8"/>
      <c r="G106" s="8"/>
      <c r="H106" s="8"/>
      <c r="I106" s="8"/>
      <c r="J106" s="8"/>
      <c r="L106" s="8"/>
    </row>
    <row r="107">
      <c r="A107" s="5" t="s">
        <v>19</v>
      </c>
      <c r="B107" s="17">
        <v>1.6E7</v>
      </c>
      <c r="C107" s="8"/>
      <c r="D107" s="8">
        <f>3/36*B107</f>
        <v>1333333.333</v>
      </c>
      <c r="E107" s="8">
        <f>12/36*B107</f>
        <v>5333333.333</v>
      </c>
      <c r="F107" s="8">
        <f>12/36*B107</f>
        <v>5333333.333</v>
      </c>
      <c r="G107" s="8">
        <f>9/36*B107</f>
        <v>4000000</v>
      </c>
      <c r="H107" s="8">
        <v>0.0</v>
      </c>
      <c r="I107" s="8">
        <v>0.0</v>
      </c>
      <c r="J107" s="8">
        <v>0.0</v>
      </c>
      <c r="L107" s="30"/>
    </row>
    <row r="108">
      <c r="A108" s="19" t="s">
        <v>26</v>
      </c>
      <c r="B108" s="31">
        <v>0.45</v>
      </c>
      <c r="C108" s="8"/>
      <c r="D108" s="8">
        <f>max((SUM($D$105:D105)-$B$106-$B$107)*$B$108,0)</f>
        <v>0</v>
      </c>
      <c r="E108" s="8">
        <f t="shared" ref="E108:J108" si="41">max((SUM($D$105:E105)-$B$106-$B$107)*$B$108-SUM($D$108:D108),0)</f>
        <v>1051097.921</v>
      </c>
      <c r="F108" s="8">
        <f t="shared" si="41"/>
        <v>2191290.312</v>
      </c>
      <c r="G108" s="8">
        <f t="shared" si="41"/>
        <v>1688105.129</v>
      </c>
      <c r="H108" s="8">
        <f t="shared" si="41"/>
        <v>1306658.297</v>
      </c>
      <c r="I108" s="8">
        <f t="shared" si="41"/>
        <v>1022602.145</v>
      </c>
      <c r="J108" s="8">
        <f t="shared" si="41"/>
        <v>771009.5541</v>
      </c>
      <c r="L108" s="30"/>
    </row>
    <row r="109">
      <c r="A109" s="26" t="s">
        <v>27</v>
      </c>
      <c r="B109" s="26"/>
      <c r="C109" s="27">
        <f t="shared" ref="C109:J109" si="42">C105-C106-C107-C108</f>
        <v>0</v>
      </c>
      <c r="D109" s="27">
        <f t="shared" si="42"/>
        <v>7624077.996</v>
      </c>
      <c r="E109" s="27">
        <f t="shared" si="42"/>
        <v>2993930.573</v>
      </c>
      <c r="F109" s="27">
        <f t="shared" si="42"/>
        <v>-2655089.619</v>
      </c>
      <c r="G109" s="27">
        <f t="shared" si="42"/>
        <v>-1936760.398</v>
      </c>
      <c r="H109" s="27">
        <f t="shared" si="42"/>
        <v>1597026.807</v>
      </c>
      <c r="I109" s="27">
        <f t="shared" si="42"/>
        <v>1249847.067</v>
      </c>
      <c r="J109" s="27">
        <f t="shared" si="42"/>
        <v>942345.0105</v>
      </c>
      <c r="L109" s="8"/>
    </row>
    <row r="110">
      <c r="L110" s="8"/>
    </row>
    <row r="111">
      <c r="A111" s="14" t="s">
        <v>31</v>
      </c>
      <c r="B111" s="15" t="s">
        <v>12</v>
      </c>
      <c r="C111" s="16">
        <v>2023.0</v>
      </c>
      <c r="D111" s="16">
        <v>2024.0</v>
      </c>
      <c r="E111" s="16">
        <v>2025.0</v>
      </c>
      <c r="F111" s="16">
        <v>2026.0</v>
      </c>
      <c r="G111" s="16">
        <v>2027.0</v>
      </c>
      <c r="H111" s="16">
        <v>2028.0</v>
      </c>
      <c r="I111" s="16">
        <v>2029.0</v>
      </c>
      <c r="J111" s="16">
        <v>2030.0</v>
      </c>
      <c r="L111" s="12"/>
    </row>
    <row r="112">
      <c r="A112" s="5" t="s">
        <v>13</v>
      </c>
      <c r="B112" s="17">
        <v>250000.0</v>
      </c>
      <c r="C112" s="8"/>
      <c r="D112" s="8"/>
      <c r="E112" s="18">
        <f>B112*80%</f>
        <v>200000</v>
      </c>
      <c r="F112" s="18">
        <f>B112*50%</f>
        <v>125000</v>
      </c>
      <c r="G112" s="18">
        <f>B112*45%</f>
        <v>112500</v>
      </c>
      <c r="H112" s="18">
        <f>B112*40%</f>
        <v>100000</v>
      </c>
      <c r="I112" s="18">
        <f>B112*35%</f>
        <v>87500</v>
      </c>
      <c r="J112" s="18">
        <f>B112*30%</f>
        <v>75000</v>
      </c>
    </row>
    <row r="113">
      <c r="A113" s="19" t="s">
        <v>14</v>
      </c>
      <c r="B113" s="20">
        <v>29.99</v>
      </c>
      <c r="C113" s="21"/>
      <c r="D113" s="22"/>
      <c r="E113" s="22">
        <f>B113</f>
        <v>29.99</v>
      </c>
      <c r="F113" s="22">
        <f t="shared" ref="F113:J113" si="43">E113</f>
        <v>29.99</v>
      </c>
      <c r="G113" s="22">
        <f t="shared" si="43"/>
        <v>29.99</v>
      </c>
      <c r="H113" s="22">
        <f t="shared" si="43"/>
        <v>29.99</v>
      </c>
      <c r="I113" s="22">
        <f t="shared" si="43"/>
        <v>29.99</v>
      </c>
      <c r="J113" s="22">
        <f t="shared" si="43"/>
        <v>29.99</v>
      </c>
    </row>
    <row r="114">
      <c r="A114" s="5" t="s">
        <v>15</v>
      </c>
      <c r="B114" s="23">
        <v>0.48</v>
      </c>
      <c r="C114" s="24"/>
      <c r="D114" s="24"/>
      <c r="E114" s="23">
        <v>0.49</v>
      </c>
      <c r="F114" s="25">
        <v>0.39</v>
      </c>
      <c r="G114" s="25">
        <v>0.3</v>
      </c>
      <c r="H114" s="25">
        <v>0.26</v>
      </c>
      <c r="I114" s="25">
        <v>0.23</v>
      </c>
      <c r="J114" s="25">
        <v>0.21</v>
      </c>
    </row>
    <row r="115">
      <c r="A115" s="19" t="s">
        <v>16</v>
      </c>
      <c r="B115" s="2">
        <f>$B$14</f>
        <v>4.123535</v>
      </c>
      <c r="E115" s="2">
        <f t="shared" ref="E115:J115" si="44">$B$14</f>
        <v>4.123535</v>
      </c>
      <c r="F115" s="2">
        <f t="shared" si="44"/>
        <v>4.123535</v>
      </c>
      <c r="G115" s="2">
        <f t="shared" si="44"/>
        <v>4.123535</v>
      </c>
      <c r="H115" s="2">
        <f t="shared" si="44"/>
        <v>4.123535</v>
      </c>
      <c r="I115" s="2">
        <f t="shared" si="44"/>
        <v>4.123535</v>
      </c>
      <c r="J115" s="2">
        <f t="shared" si="44"/>
        <v>4.123535</v>
      </c>
    </row>
    <row r="116">
      <c r="A116" s="26" t="s">
        <v>17</v>
      </c>
      <c r="B116" s="27">
        <f t="shared" ref="B116:J116" si="45">B112*B113*B114*B115</f>
        <v>14839777.76</v>
      </c>
      <c r="C116" s="27">
        <f t="shared" si="45"/>
        <v>0</v>
      </c>
      <c r="D116" s="27">
        <f t="shared" si="45"/>
        <v>0</v>
      </c>
      <c r="E116" s="27">
        <f t="shared" si="45"/>
        <v>12119151.84</v>
      </c>
      <c r="F116" s="27">
        <f t="shared" si="45"/>
        <v>6028659.714</v>
      </c>
      <c r="G116" s="27">
        <f t="shared" si="45"/>
        <v>4173687.494</v>
      </c>
      <c r="H116" s="27">
        <f t="shared" si="45"/>
        <v>3215285.181</v>
      </c>
      <c r="I116" s="27">
        <f t="shared" si="45"/>
        <v>2488754.395</v>
      </c>
      <c r="J116" s="27">
        <f t="shared" si="45"/>
        <v>1947720.831</v>
      </c>
      <c r="L116" s="8"/>
    </row>
    <row r="117">
      <c r="A117" s="19" t="s">
        <v>18</v>
      </c>
      <c r="B117" s="17">
        <v>2000000.0</v>
      </c>
      <c r="C117" s="8"/>
      <c r="D117" s="8"/>
      <c r="E117" s="8">
        <v>3000000.0</v>
      </c>
      <c r="F117" s="8"/>
      <c r="G117" s="8"/>
      <c r="H117" s="8"/>
      <c r="I117" s="8"/>
      <c r="J117" s="8"/>
      <c r="L117" s="8"/>
    </row>
    <row r="118">
      <c r="A118" s="5" t="s">
        <v>19</v>
      </c>
      <c r="B118" s="17">
        <v>8000000.0</v>
      </c>
      <c r="C118" s="8"/>
      <c r="D118" s="8"/>
      <c r="E118" s="8">
        <f>9/36*B118</f>
        <v>2000000</v>
      </c>
      <c r="F118" s="8">
        <f>12/36*B118</f>
        <v>2666666.667</v>
      </c>
      <c r="G118" s="8">
        <f>12/36*B118</f>
        <v>2666666.667</v>
      </c>
      <c r="H118" s="8">
        <f>3/36*B118</f>
        <v>666666.6667</v>
      </c>
      <c r="I118" s="8">
        <v>0.0</v>
      </c>
      <c r="J118" s="8">
        <v>0.0</v>
      </c>
      <c r="L118" s="30"/>
    </row>
    <row r="119">
      <c r="A119" s="19" t="s">
        <v>26</v>
      </c>
      <c r="B119" s="31">
        <v>0.45</v>
      </c>
      <c r="C119" s="8"/>
      <c r="D119" s="8"/>
      <c r="E119" s="8">
        <f t="shared" ref="E119:J119" si="46">max((SUM($D$116:E116)-$B$117-$B$118)*$B$119-SUM($D$119:D119),0)</f>
        <v>953618.3261</v>
      </c>
      <c r="F119" s="8">
        <f t="shared" si="46"/>
        <v>2712896.871</v>
      </c>
      <c r="G119" s="8">
        <f t="shared" si="46"/>
        <v>1878159.372</v>
      </c>
      <c r="H119" s="8">
        <f t="shared" si="46"/>
        <v>1446878.331</v>
      </c>
      <c r="I119" s="8">
        <f t="shared" si="46"/>
        <v>1119939.478</v>
      </c>
      <c r="J119" s="8">
        <f t="shared" si="46"/>
        <v>876474.3738</v>
      </c>
      <c r="L119" s="30"/>
    </row>
    <row r="120">
      <c r="A120" s="26" t="s">
        <v>27</v>
      </c>
      <c r="B120" s="26"/>
      <c r="C120" s="27">
        <f t="shared" ref="C120:J120" si="47">C116-C117-C118-C119</f>
        <v>0</v>
      </c>
      <c r="D120" s="27">
        <f t="shared" si="47"/>
        <v>0</v>
      </c>
      <c r="E120" s="27">
        <f t="shared" si="47"/>
        <v>6165533.51</v>
      </c>
      <c r="F120" s="27">
        <f t="shared" si="47"/>
        <v>649096.1761</v>
      </c>
      <c r="G120" s="27">
        <f t="shared" si="47"/>
        <v>-371138.5447</v>
      </c>
      <c r="H120" s="27">
        <f t="shared" si="47"/>
        <v>1101740.183</v>
      </c>
      <c r="I120" s="27">
        <f t="shared" si="47"/>
        <v>1368814.917</v>
      </c>
      <c r="J120" s="27">
        <f t="shared" si="47"/>
        <v>1071246.457</v>
      </c>
      <c r="K120" s="8"/>
    </row>
    <row r="1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>
      <c r="A122" s="14" t="s">
        <v>32</v>
      </c>
      <c r="B122" s="34"/>
      <c r="C122" s="16">
        <v>2023.0</v>
      </c>
      <c r="D122" s="16">
        <v>2024.0</v>
      </c>
      <c r="E122" s="16">
        <v>2025.0</v>
      </c>
      <c r="F122" s="16">
        <v>2026.0</v>
      </c>
      <c r="G122" s="16">
        <v>2027.0</v>
      </c>
      <c r="H122" s="16">
        <v>2028.0</v>
      </c>
      <c r="I122" s="16">
        <v>2029.0</v>
      </c>
      <c r="J122" s="16">
        <v>2030.0</v>
      </c>
      <c r="K122" s="8"/>
      <c r="L122" s="12"/>
    </row>
    <row r="123">
      <c r="A123" s="19" t="s">
        <v>33</v>
      </c>
      <c r="C123" s="8"/>
      <c r="D123" s="28">
        <v>0.0</v>
      </c>
      <c r="E123" s="28">
        <v>0.0</v>
      </c>
      <c r="F123" s="28">
        <v>0.0</v>
      </c>
      <c r="G123" s="28">
        <v>0.0</v>
      </c>
      <c r="H123" s="28">
        <v>0.0</v>
      </c>
      <c r="I123" s="17">
        <v>1.5E8</v>
      </c>
      <c r="J123" s="17">
        <v>1.8E8</v>
      </c>
      <c r="K123" s="8"/>
      <c r="L123" s="8"/>
    </row>
    <row r="124">
      <c r="A124" s="19" t="s">
        <v>34</v>
      </c>
      <c r="C124" s="8"/>
      <c r="D124" s="28">
        <v>0.0</v>
      </c>
      <c r="E124" s="28">
        <v>0.0</v>
      </c>
      <c r="F124" s="17">
        <v>2.5E7</v>
      </c>
      <c r="G124" s="17">
        <v>4.0E7</v>
      </c>
      <c r="H124" s="17">
        <v>5.5E7</v>
      </c>
      <c r="I124" s="17">
        <v>7.0E7</v>
      </c>
      <c r="J124" s="17">
        <v>8.5E7</v>
      </c>
      <c r="K124" s="8"/>
      <c r="L124" s="8"/>
    </row>
    <row r="125">
      <c r="A125" s="19" t="s">
        <v>35</v>
      </c>
      <c r="B125" s="31">
        <v>0.6</v>
      </c>
      <c r="C125" s="8"/>
      <c r="D125" s="8">
        <f t="shared" ref="D125:J125" si="48">D123*$B$125</f>
        <v>0</v>
      </c>
      <c r="E125" s="8">
        <f t="shared" si="48"/>
        <v>0</v>
      </c>
      <c r="F125" s="8">
        <f t="shared" si="48"/>
        <v>0</v>
      </c>
      <c r="G125" s="8">
        <f t="shared" si="48"/>
        <v>0</v>
      </c>
      <c r="H125" s="8">
        <f t="shared" si="48"/>
        <v>0</v>
      </c>
      <c r="I125" s="8">
        <f t="shared" si="48"/>
        <v>90000000</v>
      </c>
      <c r="J125" s="8">
        <f t="shared" si="48"/>
        <v>108000000</v>
      </c>
      <c r="K125" s="8"/>
      <c r="L125" s="8"/>
    </row>
    <row r="126">
      <c r="A126" s="19" t="s">
        <v>36</v>
      </c>
      <c r="B126" s="31">
        <v>0.3</v>
      </c>
      <c r="D126" s="8">
        <f t="shared" ref="D126:J126" si="49">D124*$B$126</f>
        <v>0</v>
      </c>
      <c r="E126" s="8">
        <f t="shared" si="49"/>
        <v>0</v>
      </c>
      <c r="F126" s="8">
        <f t="shared" si="49"/>
        <v>7500000</v>
      </c>
      <c r="G126" s="8">
        <f t="shared" si="49"/>
        <v>12000000</v>
      </c>
      <c r="H126" s="8">
        <f t="shared" si="49"/>
        <v>16500000</v>
      </c>
      <c r="I126" s="8">
        <f t="shared" si="49"/>
        <v>21000000</v>
      </c>
      <c r="J126" s="8">
        <f t="shared" si="49"/>
        <v>25500000</v>
      </c>
      <c r="K126" s="8"/>
      <c r="L126" s="8"/>
    </row>
    <row r="127">
      <c r="K127" s="8"/>
      <c r="L127" s="8"/>
    </row>
    <row r="128">
      <c r="A128" s="36" t="s">
        <v>37</v>
      </c>
      <c r="B128" s="34"/>
      <c r="C128" s="16">
        <v>2023.0</v>
      </c>
      <c r="D128" s="16">
        <v>2024.0</v>
      </c>
      <c r="E128" s="16">
        <v>2025.0</v>
      </c>
      <c r="F128" s="16">
        <v>2026.0</v>
      </c>
      <c r="G128" s="16">
        <v>2027.0</v>
      </c>
      <c r="H128" s="16">
        <v>2028.0</v>
      </c>
      <c r="I128" s="16">
        <v>2029.0</v>
      </c>
      <c r="J128" s="16">
        <v>2030.0</v>
      </c>
      <c r="K128" s="8"/>
      <c r="L128" s="8"/>
    </row>
    <row r="129">
      <c r="A129" s="5" t="s">
        <v>38</v>
      </c>
      <c r="C129" s="28">
        <v>6.5E7</v>
      </c>
      <c r="D129" s="28">
        <f t="shared" ref="D129:J129" si="50">C129+5000000</f>
        <v>70000000</v>
      </c>
      <c r="E129" s="28">
        <f t="shared" si="50"/>
        <v>75000000</v>
      </c>
      <c r="F129" s="28">
        <f t="shared" si="50"/>
        <v>80000000</v>
      </c>
      <c r="G129" s="28">
        <f t="shared" si="50"/>
        <v>85000000</v>
      </c>
      <c r="H129" s="28">
        <f t="shared" si="50"/>
        <v>90000000</v>
      </c>
      <c r="I129" s="28">
        <f t="shared" si="50"/>
        <v>95000000</v>
      </c>
      <c r="J129" s="28">
        <f t="shared" si="50"/>
        <v>100000000</v>
      </c>
      <c r="K129" s="8"/>
      <c r="L129" s="8"/>
    </row>
    <row r="130">
      <c r="A130" s="19" t="s">
        <v>39</v>
      </c>
      <c r="B130" s="31">
        <v>0.14</v>
      </c>
      <c r="C130" s="18">
        <v>5.5E7</v>
      </c>
      <c r="D130" s="8">
        <f t="shared" ref="D130:J130" si="51">C130*(1+$B$130)</f>
        <v>62700000</v>
      </c>
      <c r="E130" s="8">
        <f t="shared" si="51"/>
        <v>71478000</v>
      </c>
      <c r="F130" s="8">
        <f t="shared" si="51"/>
        <v>81484920</v>
      </c>
      <c r="G130" s="8">
        <f t="shared" si="51"/>
        <v>92892808.8</v>
      </c>
      <c r="H130" s="8">
        <f t="shared" si="51"/>
        <v>105897802</v>
      </c>
      <c r="I130" s="8">
        <f t="shared" si="51"/>
        <v>120723494.3</v>
      </c>
      <c r="J130" s="8">
        <f t="shared" si="51"/>
        <v>137624783.5</v>
      </c>
      <c r="K130" s="8"/>
      <c r="L130" s="8"/>
    </row>
    <row r="13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>
      <c r="A132" s="36"/>
      <c r="B132" s="34"/>
      <c r="C132" s="16">
        <v>2023.0</v>
      </c>
      <c r="D132" s="16">
        <v>2024.0</v>
      </c>
      <c r="E132" s="16">
        <v>2025.0</v>
      </c>
      <c r="F132" s="16">
        <v>2026.0</v>
      </c>
      <c r="G132" s="16">
        <v>2027.0</v>
      </c>
      <c r="H132" s="16">
        <v>2028.0</v>
      </c>
      <c r="I132" s="16">
        <v>2029.0</v>
      </c>
      <c r="J132" s="16">
        <v>2030.0</v>
      </c>
      <c r="K132" s="8"/>
      <c r="L132" s="8"/>
    </row>
    <row r="133">
      <c r="A133" s="26" t="s">
        <v>17</v>
      </c>
      <c r="B133" s="27"/>
      <c r="C133" s="27">
        <f t="shared" ref="C133:J133" si="52">C22+C32+C42+C52+C62+C72+C83+C94+C105+C116+C123+C124+C129</f>
        <v>96089269.46</v>
      </c>
      <c r="D133" s="27">
        <f t="shared" si="52"/>
        <v>240065627.3</v>
      </c>
      <c r="E133" s="27">
        <f t="shared" si="52"/>
        <v>239381958.5</v>
      </c>
      <c r="F133" s="27">
        <f t="shared" si="52"/>
        <v>212498934.8</v>
      </c>
      <c r="G133" s="27">
        <f t="shared" si="52"/>
        <v>202675732.9</v>
      </c>
      <c r="H133" s="27">
        <f t="shared" si="52"/>
        <v>206060852.7</v>
      </c>
      <c r="I133" s="27">
        <f t="shared" si="52"/>
        <v>363349678.8</v>
      </c>
      <c r="J133" s="27">
        <f t="shared" si="52"/>
        <v>402534741.2</v>
      </c>
      <c r="K133" s="8"/>
      <c r="L133" s="8"/>
    </row>
    <row r="134">
      <c r="A134" s="19" t="s">
        <v>40</v>
      </c>
      <c r="B134" s="8"/>
      <c r="C134" s="8">
        <f t="shared" ref="C134:J134" si="53">C133-C135</f>
        <v>71492300.69</v>
      </c>
      <c r="D134" s="8">
        <f t="shared" si="53"/>
        <v>123704619.2</v>
      </c>
      <c r="E134" s="8">
        <f t="shared" si="53"/>
        <v>154894325.6</v>
      </c>
      <c r="F134" s="8">
        <f t="shared" si="53"/>
        <v>192171684.3</v>
      </c>
      <c r="G134" s="8">
        <f t="shared" si="53"/>
        <v>176853162.8</v>
      </c>
      <c r="H134" s="8">
        <f t="shared" si="53"/>
        <v>174110348.2</v>
      </c>
      <c r="I134" s="8">
        <f t="shared" si="53"/>
        <v>235520891.8</v>
      </c>
      <c r="J134" s="8">
        <f t="shared" si="53"/>
        <v>273537802.1</v>
      </c>
      <c r="K134" s="8"/>
      <c r="L134" s="8"/>
    </row>
    <row r="135">
      <c r="A135" s="26" t="s">
        <v>41</v>
      </c>
      <c r="B135" s="27"/>
      <c r="C135" s="27">
        <f t="shared" ref="C135:J135" si="54">C25+C35+C45+C55+C65+C76+C87+C98+C109+C120+C125+C126+C129-C130</f>
        <v>24596968.77</v>
      </c>
      <c r="D135" s="27">
        <f t="shared" si="54"/>
        <v>116361008.1</v>
      </c>
      <c r="E135" s="27">
        <f t="shared" si="54"/>
        <v>84487632.85</v>
      </c>
      <c r="F135" s="27">
        <f t="shared" si="54"/>
        <v>20327250.56</v>
      </c>
      <c r="G135" s="27">
        <f t="shared" si="54"/>
        <v>25822570.12</v>
      </c>
      <c r="H135" s="27">
        <f t="shared" si="54"/>
        <v>31950504.47</v>
      </c>
      <c r="I135" s="27">
        <f t="shared" si="54"/>
        <v>127828787</v>
      </c>
      <c r="J135" s="27">
        <f t="shared" si="54"/>
        <v>128996939.2</v>
      </c>
      <c r="K135" s="8"/>
      <c r="L135" s="8"/>
    </row>
    <row r="136">
      <c r="A136" s="5" t="s">
        <v>42</v>
      </c>
      <c r="B136" s="37">
        <v>0.08</v>
      </c>
      <c r="C136" s="38">
        <f t="shared" ref="C136:J136" si="55">$B$136</f>
        <v>0.08</v>
      </c>
      <c r="D136" s="38">
        <f t="shared" si="55"/>
        <v>0.08</v>
      </c>
      <c r="E136" s="38">
        <f t="shared" si="55"/>
        <v>0.08</v>
      </c>
      <c r="F136" s="38">
        <f t="shared" si="55"/>
        <v>0.08</v>
      </c>
      <c r="G136" s="38">
        <f t="shared" si="55"/>
        <v>0.08</v>
      </c>
      <c r="H136" s="38">
        <f t="shared" si="55"/>
        <v>0.08</v>
      </c>
      <c r="I136" s="38">
        <f t="shared" si="55"/>
        <v>0.08</v>
      </c>
      <c r="J136" s="38">
        <f t="shared" si="55"/>
        <v>0.08</v>
      </c>
    </row>
    <row r="137">
      <c r="A137" s="39" t="s">
        <v>43</v>
      </c>
      <c r="B137" s="40"/>
      <c r="C137" s="41">
        <f t="shared" ref="C137:J137" si="56">C135-C135*$B$136</f>
        <v>22629211.27</v>
      </c>
      <c r="D137" s="41">
        <f t="shared" si="56"/>
        <v>107052127.4</v>
      </c>
      <c r="E137" s="41">
        <f t="shared" si="56"/>
        <v>77728622.22</v>
      </c>
      <c r="F137" s="41">
        <f t="shared" si="56"/>
        <v>18701070.51</v>
      </c>
      <c r="G137" s="41">
        <f t="shared" si="56"/>
        <v>23756764.51</v>
      </c>
      <c r="H137" s="41">
        <f t="shared" si="56"/>
        <v>29394464.11</v>
      </c>
      <c r="I137" s="41">
        <f t="shared" si="56"/>
        <v>117602484</v>
      </c>
      <c r="J137" s="41">
        <f t="shared" si="56"/>
        <v>118677184</v>
      </c>
      <c r="K137" s="8"/>
      <c r="L137" s="8"/>
    </row>
    <row r="138">
      <c r="K138" s="8"/>
      <c r="L138" s="8"/>
    </row>
    <row r="139">
      <c r="A139" s="42" t="s">
        <v>44</v>
      </c>
      <c r="B139" s="43"/>
      <c r="C139" s="44">
        <f t="shared" ref="C139:J139" si="57">$B$15/C137</f>
        <v>74.23826156</v>
      </c>
      <c r="D139" s="44">
        <f t="shared" si="57"/>
        <v>15.69285306</v>
      </c>
      <c r="E139" s="44">
        <f t="shared" si="57"/>
        <v>21.61305909</v>
      </c>
      <c r="F139" s="44">
        <f t="shared" si="57"/>
        <v>89.83193256</v>
      </c>
      <c r="G139" s="44">
        <f t="shared" si="57"/>
        <v>70.71473493</v>
      </c>
      <c r="H139" s="44">
        <f t="shared" si="57"/>
        <v>57.15203035</v>
      </c>
      <c r="I139" s="44">
        <f t="shared" si="57"/>
        <v>14.28501548</v>
      </c>
      <c r="J139" s="44">
        <f t="shared" si="57"/>
        <v>14.15565526</v>
      </c>
      <c r="K139" s="8"/>
      <c r="L139" s="8"/>
    </row>
    <row r="140">
      <c r="K140" s="8"/>
      <c r="L140" s="8"/>
    </row>
    <row r="141">
      <c r="A141" s="45" t="s">
        <v>45</v>
      </c>
      <c r="B141" s="34"/>
      <c r="C141" s="16">
        <v>2023.0</v>
      </c>
      <c r="D141" s="16">
        <v>2024.0</v>
      </c>
      <c r="E141" s="16">
        <v>2025.0</v>
      </c>
      <c r="F141" s="16">
        <v>2026.0</v>
      </c>
      <c r="G141" s="16">
        <v>2027.0</v>
      </c>
      <c r="H141" s="16">
        <v>2028.0</v>
      </c>
      <c r="I141" s="16">
        <v>2029.0</v>
      </c>
      <c r="J141" s="16">
        <v>2030.0</v>
      </c>
    </row>
    <row r="142">
      <c r="A142" s="46" t="s">
        <v>46</v>
      </c>
      <c r="B142" s="46"/>
      <c r="C142" s="47"/>
      <c r="D142" s="47">
        <f t="shared" ref="D142:J142" si="58">D18/1000</f>
        <v>1200</v>
      </c>
      <c r="E142" s="47">
        <f t="shared" si="58"/>
        <v>975</v>
      </c>
      <c r="F142" s="47">
        <f t="shared" si="58"/>
        <v>750</v>
      </c>
      <c r="G142" s="47">
        <f t="shared" si="58"/>
        <v>675</v>
      </c>
      <c r="H142" s="47">
        <f t="shared" si="58"/>
        <v>600</v>
      </c>
      <c r="I142" s="47">
        <f t="shared" si="58"/>
        <v>525</v>
      </c>
      <c r="J142" s="47">
        <f t="shared" si="58"/>
        <v>450</v>
      </c>
    </row>
    <row r="143">
      <c r="A143" s="46" t="s">
        <v>47</v>
      </c>
      <c r="B143" s="46" t="s">
        <v>48</v>
      </c>
      <c r="C143" s="47"/>
      <c r="D143" s="47"/>
      <c r="E143" s="47">
        <f t="shared" ref="E143:J143" si="59">E28/1000</f>
        <v>435</v>
      </c>
      <c r="F143" s="47">
        <f t="shared" si="59"/>
        <v>375</v>
      </c>
      <c r="G143" s="47">
        <f t="shared" si="59"/>
        <v>337.5</v>
      </c>
      <c r="H143" s="47">
        <f t="shared" si="59"/>
        <v>300</v>
      </c>
      <c r="I143" s="47">
        <f t="shared" si="59"/>
        <v>262.5</v>
      </c>
      <c r="J143" s="47">
        <f t="shared" si="59"/>
        <v>225</v>
      </c>
    </row>
    <row r="144">
      <c r="A144" s="46" t="s">
        <v>49</v>
      </c>
      <c r="B144" s="46"/>
      <c r="C144" s="47"/>
      <c r="D144" s="47"/>
      <c r="E144" s="47">
        <f t="shared" ref="E144:J144" si="60">E38/1000</f>
        <v>386.25</v>
      </c>
      <c r="F144" s="47">
        <f t="shared" si="60"/>
        <v>375</v>
      </c>
      <c r="G144" s="47">
        <f t="shared" si="60"/>
        <v>337.5</v>
      </c>
      <c r="H144" s="47">
        <f t="shared" si="60"/>
        <v>300</v>
      </c>
      <c r="I144" s="47">
        <f t="shared" si="60"/>
        <v>262.5</v>
      </c>
      <c r="J144" s="47">
        <f t="shared" si="60"/>
        <v>225</v>
      </c>
    </row>
    <row r="145">
      <c r="A145" s="46" t="s">
        <v>50</v>
      </c>
      <c r="B145" s="46"/>
      <c r="C145" s="47"/>
      <c r="D145" s="47">
        <f t="shared" ref="D145:J145" si="61">D48/1000</f>
        <v>320</v>
      </c>
      <c r="E145" s="47">
        <f t="shared" si="61"/>
        <v>200</v>
      </c>
      <c r="F145" s="47">
        <f t="shared" si="61"/>
        <v>180</v>
      </c>
      <c r="G145" s="47">
        <f t="shared" si="61"/>
        <v>160</v>
      </c>
      <c r="H145" s="47">
        <f t="shared" si="61"/>
        <v>140</v>
      </c>
      <c r="I145" s="47">
        <f t="shared" si="61"/>
        <v>120</v>
      </c>
      <c r="J145" s="47">
        <f t="shared" si="61"/>
        <v>100</v>
      </c>
    </row>
    <row r="146">
      <c r="A146" s="46" t="s">
        <v>51</v>
      </c>
      <c r="B146" s="46"/>
      <c r="C146" s="47"/>
      <c r="D146" s="47"/>
      <c r="E146" s="47">
        <f t="shared" ref="E146:J146" si="62">E58/1000</f>
        <v>260</v>
      </c>
      <c r="F146" s="47">
        <f t="shared" si="62"/>
        <v>260</v>
      </c>
      <c r="G146" s="47">
        <f t="shared" si="62"/>
        <v>180</v>
      </c>
      <c r="H146" s="47">
        <f t="shared" si="62"/>
        <v>160</v>
      </c>
      <c r="I146" s="47">
        <f t="shared" si="62"/>
        <v>140</v>
      </c>
      <c r="J146" s="47">
        <f t="shared" si="62"/>
        <v>120</v>
      </c>
    </row>
    <row r="147">
      <c r="A147" s="46" t="s">
        <v>52</v>
      </c>
      <c r="B147" s="46"/>
      <c r="C147" s="47">
        <f t="shared" ref="C147:J147" si="63">C68/1000</f>
        <v>260</v>
      </c>
      <c r="D147" s="47">
        <f t="shared" si="63"/>
        <v>260</v>
      </c>
      <c r="E147" s="47">
        <f t="shared" si="63"/>
        <v>180</v>
      </c>
      <c r="F147" s="47">
        <f t="shared" si="63"/>
        <v>160</v>
      </c>
      <c r="G147" s="47">
        <f t="shared" si="63"/>
        <v>140</v>
      </c>
      <c r="H147" s="47">
        <f t="shared" si="63"/>
        <v>120</v>
      </c>
      <c r="I147" s="47">
        <f t="shared" si="63"/>
        <v>100</v>
      </c>
      <c r="J147" s="47">
        <f t="shared" si="63"/>
        <v>80</v>
      </c>
    </row>
    <row r="148">
      <c r="A148" s="46" t="s">
        <v>53</v>
      </c>
      <c r="B148" s="46"/>
      <c r="C148" s="47">
        <f t="shared" ref="C148:J148" si="64">C79/1000</f>
        <v>162.5</v>
      </c>
      <c r="D148" s="47">
        <f t="shared" si="64"/>
        <v>162.5</v>
      </c>
      <c r="E148" s="47">
        <f t="shared" si="64"/>
        <v>112.5</v>
      </c>
      <c r="F148" s="47">
        <f t="shared" si="64"/>
        <v>100</v>
      </c>
      <c r="G148" s="47">
        <f t="shared" si="64"/>
        <v>87.5</v>
      </c>
      <c r="H148" s="47">
        <f t="shared" si="64"/>
        <v>75</v>
      </c>
      <c r="I148" s="47">
        <f t="shared" si="64"/>
        <v>62.5</v>
      </c>
      <c r="J148" s="47">
        <f t="shared" si="64"/>
        <v>50</v>
      </c>
    </row>
    <row r="149">
      <c r="A149" s="49" t="s">
        <v>54</v>
      </c>
      <c r="B149" s="46"/>
      <c r="C149" s="47"/>
      <c r="D149" s="47">
        <f t="shared" ref="D149:J149" si="65">D90/1000</f>
        <v>200</v>
      </c>
      <c r="E149" s="47">
        <f t="shared" si="65"/>
        <v>125</v>
      </c>
      <c r="F149" s="47">
        <f t="shared" si="65"/>
        <v>112.5</v>
      </c>
      <c r="G149" s="47">
        <f t="shared" si="65"/>
        <v>100</v>
      </c>
      <c r="H149" s="47">
        <f t="shared" si="65"/>
        <v>87.5</v>
      </c>
      <c r="I149" s="47">
        <f t="shared" si="65"/>
        <v>75</v>
      </c>
      <c r="J149" s="47">
        <f t="shared" si="65"/>
        <v>62.5</v>
      </c>
    </row>
    <row r="150">
      <c r="A150" s="46" t="s">
        <v>55</v>
      </c>
      <c r="B150" s="46"/>
      <c r="C150" s="47"/>
      <c r="D150" s="47">
        <f t="shared" ref="D150:J150" si="66">D101/1000</f>
        <v>162.5</v>
      </c>
      <c r="E150" s="47">
        <f t="shared" si="66"/>
        <v>162.5</v>
      </c>
      <c r="F150" s="47">
        <f t="shared" si="66"/>
        <v>112.5</v>
      </c>
      <c r="G150" s="47">
        <f t="shared" si="66"/>
        <v>100</v>
      </c>
      <c r="H150" s="47">
        <f t="shared" si="66"/>
        <v>87.5</v>
      </c>
      <c r="I150" s="47">
        <f t="shared" si="66"/>
        <v>75</v>
      </c>
      <c r="J150" s="47">
        <f t="shared" si="66"/>
        <v>62.5</v>
      </c>
    </row>
    <row r="151">
      <c r="A151" s="46" t="s">
        <v>56</v>
      </c>
      <c r="B151" s="46"/>
      <c r="C151" s="47"/>
      <c r="D151" s="47"/>
      <c r="E151" s="47">
        <f t="shared" ref="E151:J151" si="67">E112/1000</f>
        <v>200</v>
      </c>
      <c r="F151" s="47">
        <f t="shared" si="67"/>
        <v>125</v>
      </c>
      <c r="G151" s="47">
        <f t="shared" si="67"/>
        <v>112.5</v>
      </c>
      <c r="H151" s="47">
        <f t="shared" si="67"/>
        <v>100</v>
      </c>
      <c r="I151" s="47">
        <f t="shared" si="67"/>
        <v>87.5</v>
      </c>
      <c r="J151" s="47">
        <f t="shared" si="67"/>
        <v>75</v>
      </c>
    </row>
    <row r="153">
      <c r="A153" s="45" t="s">
        <v>57</v>
      </c>
      <c r="B153" s="34"/>
      <c r="C153" s="16">
        <v>2023.0</v>
      </c>
      <c r="D153" s="16">
        <v>2024.0</v>
      </c>
      <c r="E153" s="16">
        <v>2025.0</v>
      </c>
      <c r="F153" s="16">
        <v>2026.0</v>
      </c>
      <c r="G153" s="16">
        <v>2027.0</v>
      </c>
      <c r="H153" s="16">
        <v>2028.0</v>
      </c>
      <c r="I153" s="16">
        <v>2029.0</v>
      </c>
      <c r="J153" s="16">
        <v>2030.0</v>
      </c>
    </row>
    <row r="154">
      <c r="A154" s="46" t="s">
        <v>46</v>
      </c>
      <c r="B154" s="46"/>
      <c r="C154" s="50"/>
      <c r="D154" s="50">
        <f t="shared" ref="D154:J154" si="68">D22/1000000</f>
        <v>96.96129681</v>
      </c>
      <c r="E154" s="50">
        <f t="shared" si="68"/>
        <v>62.70328761</v>
      </c>
      <c r="F154" s="50">
        <f t="shared" si="68"/>
        <v>37.10253705</v>
      </c>
      <c r="G154" s="50">
        <f t="shared" si="68"/>
        <v>28.9399789</v>
      </c>
      <c r="H154" s="50">
        <f t="shared" si="68"/>
        <v>22.75622272</v>
      </c>
      <c r="I154" s="50">
        <f t="shared" si="68"/>
        <v>18.18024315</v>
      </c>
      <c r="J154" s="50">
        <f t="shared" si="68"/>
        <v>14.09896408</v>
      </c>
    </row>
    <row r="155">
      <c r="A155" s="46" t="s">
        <v>47</v>
      </c>
      <c r="B155" s="46" t="s">
        <v>48</v>
      </c>
      <c r="C155" s="50"/>
      <c r="D155" s="50"/>
      <c r="E155" s="50">
        <f t="shared" ref="E155:J155" si="69">E32/1000000</f>
        <v>9.85569193</v>
      </c>
      <c r="F155" s="50">
        <f t="shared" si="69"/>
        <v>6.642550987</v>
      </c>
      <c r="G155" s="50">
        <f t="shared" si="69"/>
        <v>4.866054793</v>
      </c>
      <c r="H155" s="50">
        <f t="shared" si="69"/>
        <v>3.954635006</v>
      </c>
      <c r="I155" s="50">
        <f t="shared" si="69"/>
        <v>3.244036529</v>
      </c>
      <c r="J155" s="50">
        <f t="shared" si="69"/>
        <v>2.595229223</v>
      </c>
    </row>
    <row r="156">
      <c r="A156" s="46" t="s">
        <v>49</v>
      </c>
      <c r="B156" s="46"/>
      <c r="C156" s="50"/>
      <c r="D156" s="50"/>
      <c r="E156" s="50">
        <f t="shared" ref="E156:J156" si="70">E42/1000000</f>
        <v>17.5111094</v>
      </c>
      <c r="F156" s="50">
        <f t="shared" si="70"/>
        <v>13.29175117</v>
      </c>
      <c r="G156" s="50">
        <f t="shared" si="70"/>
        <v>9.736980512</v>
      </c>
      <c r="H156" s="50">
        <f t="shared" si="70"/>
        <v>7.913228606</v>
      </c>
      <c r="I156" s="50">
        <f t="shared" si="70"/>
        <v>6.491320341</v>
      </c>
      <c r="J156" s="50">
        <f t="shared" si="70"/>
        <v>5.193056273</v>
      </c>
    </row>
    <row r="157">
      <c r="A157" s="46" t="s">
        <v>50</v>
      </c>
      <c r="B157" s="46"/>
      <c r="C157" s="50"/>
      <c r="D157" s="50">
        <f t="shared" ref="D157:J157" si="71">D52/1000000</f>
        <v>22.62349438</v>
      </c>
      <c r="E157" s="50">
        <f t="shared" si="71"/>
        <v>11.25403419</v>
      </c>
      <c r="F157" s="50">
        <f t="shared" si="71"/>
        <v>7.791254441</v>
      </c>
      <c r="G157" s="50">
        <f t="shared" si="71"/>
        <v>6.002151569</v>
      </c>
      <c r="H157" s="50">
        <f t="shared" si="71"/>
        <v>4.645896167</v>
      </c>
      <c r="I157" s="50">
        <f t="shared" si="71"/>
        <v>3.635918739</v>
      </c>
      <c r="J157" s="50">
        <f t="shared" si="71"/>
        <v>2.741367303</v>
      </c>
    </row>
    <row r="158">
      <c r="A158" s="46" t="s">
        <v>51</v>
      </c>
      <c r="B158" s="46"/>
      <c r="C158" s="50"/>
      <c r="D158" s="50"/>
      <c r="E158" s="50">
        <f t="shared" ref="E158:J158" si="72">E62/1000000</f>
        <v>21.86576183</v>
      </c>
      <c r="F158" s="50">
        <f t="shared" si="72"/>
        <v>17.14961712</v>
      </c>
      <c r="G158" s="50">
        <f t="shared" si="72"/>
        <v>8.904608891</v>
      </c>
      <c r="H158" s="50">
        <f t="shared" si="72"/>
        <v>6.859846849</v>
      </c>
      <c r="I158" s="50">
        <f t="shared" si="72"/>
        <v>5.309785302</v>
      </c>
      <c r="J158" s="50">
        <f t="shared" si="72"/>
        <v>4.155484149</v>
      </c>
    </row>
    <row r="159">
      <c r="A159" s="46" t="s">
        <v>52</v>
      </c>
      <c r="B159" s="46"/>
      <c r="C159" s="50">
        <f t="shared" ref="C159:J159" si="73">C72/1000000</f>
        <v>19.13185813</v>
      </c>
      <c r="D159" s="50">
        <f t="shared" si="73"/>
        <v>15.00537892</v>
      </c>
      <c r="E159" s="50">
        <f t="shared" si="73"/>
        <v>7.791254441</v>
      </c>
      <c r="F159" s="50">
        <f t="shared" si="73"/>
        <v>6.002151569</v>
      </c>
      <c r="G159" s="50">
        <f t="shared" si="73"/>
        <v>4.645896167</v>
      </c>
      <c r="H159" s="50">
        <f t="shared" si="73"/>
        <v>3.635918739</v>
      </c>
      <c r="I159" s="50">
        <f t="shared" si="73"/>
        <v>2.741367303</v>
      </c>
      <c r="J159" s="50">
        <f t="shared" si="73"/>
        <v>2.077667851</v>
      </c>
    </row>
    <row r="160">
      <c r="A160" s="46" t="s">
        <v>53</v>
      </c>
      <c r="B160" s="46"/>
      <c r="C160" s="50">
        <f t="shared" ref="C160:J160" si="74">C83/1000000</f>
        <v>11.95741133</v>
      </c>
      <c r="D160" s="50">
        <f t="shared" si="74"/>
        <v>9.378361827</v>
      </c>
      <c r="E160" s="50">
        <f t="shared" si="74"/>
        <v>4.869534026</v>
      </c>
      <c r="F160" s="50">
        <f t="shared" si="74"/>
        <v>3.751344731</v>
      </c>
      <c r="G160" s="50">
        <f t="shared" si="74"/>
        <v>2.903685104</v>
      </c>
      <c r="H160" s="50">
        <f t="shared" si="74"/>
        <v>2.272449212</v>
      </c>
      <c r="I160" s="50">
        <f t="shared" si="74"/>
        <v>1.713354565</v>
      </c>
      <c r="J160" s="50">
        <f t="shared" si="74"/>
        <v>1.298542407</v>
      </c>
    </row>
    <row r="161">
      <c r="A161" s="49" t="s">
        <v>54</v>
      </c>
      <c r="B161" s="46"/>
      <c r="C161" s="50"/>
      <c r="D161" s="50">
        <f t="shared" ref="D161:J161" si="75">D94/1000000</f>
        <v>14.13968399</v>
      </c>
      <c r="E161" s="50">
        <f t="shared" si="75"/>
        <v>7.03377137</v>
      </c>
      <c r="F161" s="50">
        <f t="shared" si="75"/>
        <v>4.869534026</v>
      </c>
      <c r="G161" s="50">
        <f t="shared" si="75"/>
        <v>3.751344731</v>
      </c>
      <c r="H161" s="50">
        <f t="shared" si="75"/>
        <v>2.903685104</v>
      </c>
      <c r="I161" s="50">
        <f t="shared" si="75"/>
        <v>2.272449212</v>
      </c>
      <c r="J161" s="50">
        <f t="shared" si="75"/>
        <v>1.713354565</v>
      </c>
    </row>
    <row r="162">
      <c r="A162" s="46" t="s">
        <v>55</v>
      </c>
      <c r="B162" s="46"/>
      <c r="C162" s="50"/>
      <c r="D162" s="50">
        <f t="shared" ref="D162:J162" si="76">D105/1000000</f>
        <v>11.95741133</v>
      </c>
      <c r="E162" s="50">
        <f t="shared" si="76"/>
        <v>9.378361827</v>
      </c>
      <c r="F162" s="50">
        <f t="shared" si="76"/>
        <v>4.869534026</v>
      </c>
      <c r="G162" s="50">
        <f t="shared" si="76"/>
        <v>3.751344731</v>
      </c>
      <c r="H162" s="50">
        <f t="shared" si="76"/>
        <v>2.903685104</v>
      </c>
      <c r="I162" s="50">
        <f t="shared" si="76"/>
        <v>2.272449212</v>
      </c>
      <c r="J162" s="50">
        <f t="shared" si="76"/>
        <v>1.713354565</v>
      </c>
    </row>
    <row r="163">
      <c r="A163" s="46" t="s">
        <v>56</v>
      </c>
      <c r="B163" s="46"/>
      <c r="C163" s="50"/>
      <c r="D163" s="50"/>
      <c r="E163" s="50">
        <f t="shared" ref="E163:J163" si="77">E116/1000000</f>
        <v>12.11915184</v>
      </c>
      <c r="F163" s="50">
        <f t="shared" si="77"/>
        <v>6.028659714</v>
      </c>
      <c r="G163" s="50">
        <f t="shared" si="77"/>
        <v>4.173687494</v>
      </c>
      <c r="H163" s="50">
        <f t="shared" si="77"/>
        <v>3.215285181</v>
      </c>
      <c r="I163" s="50">
        <f t="shared" si="77"/>
        <v>2.488754395</v>
      </c>
      <c r="J163" s="50">
        <f t="shared" si="77"/>
        <v>1.947720831</v>
      </c>
    </row>
    <row r="164">
      <c r="A164" s="46" t="s">
        <v>58</v>
      </c>
      <c r="B164" s="46"/>
      <c r="C164" s="50"/>
      <c r="D164" s="50"/>
      <c r="E164" s="50"/>
      <c r="F164" s="50"/>
      <c r="G164" s="50"/>
      <c r="H164" s="50"/>
      <c r="I164" s="50">
        <f t="shared" ref="I164:J164" si="78">I123/1000000</f>
        <v>150</v>
      </c>
      <c r="J164" s="50">
        <f t="shared" si="78"/>
        <v>180</v>
      </c>
    </row>
    <row r="165">
      <c r="A165" s="46" t="s">
        <v>59</v>
      </c>
      <c r="B165" s="46"/>
      <c r="C165" s="50"/>
      <c r="D165" s="50"/>
      <c r="E165" s="50"/>
      <c r="F165" s="50">
        <f t="shared" ref="F165:J165" si="79">F124/1000000</f>
        <v>25</v>
      </c>
      <c r="G165" s="50">
        <f t="shared" si="79"/>
        <v>40</v>
      </c>
      <c r="H165" s="50">
        <f t="shared" si="79"/>
        <v>55</v>
      </c>
      <c r="I165" s="50">
        <f t="shared" si="79"/>
        <v>70</v>
      </c>
      <c r="J165" s="50">
        <f t="shared" si="79"/>
        <v>85</v>
      </c>
    </row>
    <row r="166">
      <c r="A166" s="49" t="s">
        <v>60</v>
      </c>
      <c r="B166" s="46"/>
      <c r="C166" s="50">
        <f t="shared" ref="C166:J166" si="80">C129/1000000</f>
        <v>65</v>
      </c>
      <c r="D166" s="50">
        <f t="shared" si="80"/>
        <v>70</v>
      </c>
      <c r="E166" s="50">
        <f t="shared" si="80"/>
        <v>75</v>
      </c>
      <c r="F166" s="50">
        <f t="shared" si="80"/>
        <v>80</v>
      </c>
      <c r="G166" s="50">
        <f t="shared" si="80"/>
        <v>85</v>
      </c>
      <c r="H166" s="50">
        <f t="shared" si="80"/>
        <v>90</v>
      </c>
      <c r="I166" s="50">
        <f t="shared" si="80"/>
        <v>95</v>
      </c>
      <c r="J166" s="50">
        <f t="shared" si="80"/>
        <v>100</v>
      </c>
    </row>
    <row r="167">
      <c r="A167" s="51" t="s">
        <v>61</v>
      </c>
      <c r="B167" s="51"/>
      <c r="C167" s="52">
        <f t="shared" ref="C167:J167" si="81">SUM(C154:C166)</f>
        <v>96.08926946</v>
      </c>
      <c r="D167" s="52">
        <f t="shared" si="81"/>
        <v>240.0656273</v>
      </c>
      <c r="E167" s="52">
        <f t="shared" si="81"/>
        <v>239.3819585</v>
      </c>
      <c r="F167" s="52">
        <f t="shared" si="81"/>
        <v>212.4989348</v>
      </c>
      <c r="G167" s="52">
        <f t="shared" si="81"/>
        <v>202.6757329</v>
      </c>
      <c r="H167" s="52">
        <f t="shared" si="81"/>
        <v>206.0608527</v>
      </c>
      <c r="I167" s="52">
        <f t="shared" si="81"/>
        <v>363.3496788</v>
      </c>
      <c r="J167" s="52">
        <f t="shared" si="81"/>
        <v>402.5347412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1" width="49.0"/>
    <col customWidth="1" min="14" max="14" width="19.71"/>
    <col customWidth="1" min="16" max="16" width="10.29"/>
    <col customWidth="1" min="17" max="17" width="8.14"/>
    <col customWidth="1" min="18" max="18" width="17.14"/>
    <col customWidth="1" min="19" max="19" width="13.0"/>
    <col customWidth="1" min="20" max="20" width="17.0"/>
  </cols>
  <sheetData>
    <row r="1">
      <c r="A1" s="1" t="s">
        <v>0</v>
      </c>
      <c r="B1" s="2"/>
    </row>
    <row r="2">
      <c r="A2" s="3" t="s">
        <v>1</v>
      </c>
      <c r="B2" s="2"/>
    </row>
    <row r="3">
      <c r="A3" s="4" t="s">
        <v>2</v>
      </c>
      <c r="B3" s="2"/>
    </row>
    <row r="4">
      <c r="A4" s="5" t="s">
        <v>3</v>
      </c>
      <c r="B4" s="2"/>
    </row>
    <row r="5">
      <c r="B5" s="2"/>
    </row>
    <row r="6">
      <c r="A6" s="5" t="s">
        <v>4</v>
      </c>
      <c r="B6" s="2"/>
    </row>
    <row r="7">
      <c r="A7" s="5" t="s">
        <v>5</v>
      </c>
      <c r="B7" s="2"/>
    </row>
    <row r="8">
      <c r="B8" s="2"/>
    </row>
    <row r="9">
      <c r="A9" s="5" t="s">
        <v>6</v>
      </c>
      <c r="B9" s="2"/>
    </row>
    <row r="10">
      <c r="A10" s="1" t="s">
        <v>7</v>
      </c>
      <c r="B10" s="2"/>
    </row>
    <row r="11">
      <c r="B11" s="2"/>
    </row>
    <row r="12">
      <c r="A12" s="5"/>
      <c r="B12" s="2"/>
    </row>
    <row r="13">
      <c r="A13" s="5" t="s">
        <v>8</v>
      </c>
      <c r="B13" s="2">
        <f>IFERROR(__xludf.DUMMYFUNCTION("GOOGLEFINANCE(""CURRENCY:USDPLN"")"),4.1235349999999995)</f>
        <v>4.123535</v>
      </c>
    </row>
    <row r="14">
      <c r="A14" s="6" t="s">
        <v>9</v>
      </c>
      <c r="B14" s="7">
        <f>B13</f>
        <v>4.123535</v>
      </c>
      <c r="E14" s="8"/>
      <c r="F14" s="8"/>
      <c r="G14" s="8"/>
    </row>
    <row r="15">
      <c r="A15" s="9" t="s">
        <v>10</v>
      </c>
      <c r="B15" s="10">
        <f>IFERROR(__xludf.DUMMYFUNCTION("GOOGLEFINANCE(""WSE:11B"")*2417199"),1.679953305E9)</f>
        <v>1679953305</v>
      </c>
      <c r="C15" s="8"/>
      <c r="D15" s="12"/>
      <c r="E15" s="12"/>
      <c r="F15" s="13"/>
      <c r="G15" s="13"/>
      <c r="H15" s="13"/>
      <c r="I15" s="13"/>
      <c r="J15" s="13"/>
      <c r="K15" s="8"/>
      <c r="L15" s="8"/>
    </row>
    <row r="16">
      <c r="B16" s="8"/>
      <c r="C16" s="8"/>
      <c r="D16" s="12"/>
      <c r="E16" s="12"/>
      <c r="F16" s="13"/>
      <c r="G16" s="13"/>
      <c r="H16" s="13"/>
      <c r="I16" s="13"/>
      <c r="J16" s="13"/>
      <c r="K16" s="8"/>
      <c r="L16" s="8"/>
    </row>
    <row r="17">
      <c r="A17" s="14" t="s">
        <v>11</v>
      </c>
      <c r="B17" s="15" t="s">
        <v>12</v>
      </c>
      <c r="C17" s="16">
        <v>2023.0</v>
      </c>
      <c r="D17" s="16">
        <v>2024.0</v>
      </c>
      <c r="E17" s="16">
        <v>2025.0</v>
      </c>
      <c r="F17" s="16">
        <v>2026.0</v>
      </c>
      <c r="G17" s="16">
        <v>2027.0</v>
      </c>
      <c r="H17" s="16">
        <v>2028.0</v>
      </c>
      <c r="I17" s="16">
        <v>2029.0</v>
      </c>
      <c r="J17" s="16">
        <v>2030.0</v>
      </c>
      <c r="K17" s="8"/>
      <c r="L17" s="8"/>
    </row>
    <row r="18">
      <c r="A18" s="5" t="s">
        <v>13</v>
      </c>
      <c r="B18" s="17">
        <v>3000000.0</v>
      </c>
      <c r="C18" s="8"/>
      <c r="D18" s="18">
        <f>B18*80%</f>
        <v>2400000</v>
      </c>
      <c r="E18" s="18">
        <f>B18*65%</f>
        <v>1950000</v>
      </c>
      <c r="F18" s="18">
        <f>B18*50%</f>
        <v>1500000</v>
      </c>
      <c r="G18" s="18">
        <f>B18*45%</f>
        <v>1350000</v>
      </c>
      <c r="H18" s="18">
        <f>B18*40%</f>
        <v>1200000</v>
      </c>
      <c r="I18" s="18">
        <f>B18*35%</f>
        <v>1050000</v>
      </c>
      <c r="J18" s="18">
        <f>B18*30%</f>
        <v>900000</v>
      </c>
      <c r="K18" s="8"/>
      <c r="L18" s="8"/>
    </row>
    <row r="19">
      <c r="A19" s="19" t="s">
        <v>14</v>
      </c>
      <c r="B19" s="20">
        <v>39.99</v>
      </c>
      <c r="C19" s="21"/>
      <c r="D19" s="22">
        <f>B19</f>
        <v>39.99</v>
      </c>
      <c r="E19" s="22">
        <f t="shared" ref="E19:J19" si="1">D19</f>
        <v>39.99</v>
      </c>
      <c r="F19" s="22">
        <f t="shared" si="1"/>
        <v>39.99</v>
      </c>
      <c r="G19" s="22">
        <f t="shared" si="1"/>
        <v>39.99</v>
      </c>
      <c r="H19" s="22">
        <f t="shared" si="1"/>
        <v>39.99</v>
      </c>
      <c r="I19" s="22">
        <f t="shared" si="1"/>
        <v>39.99</v>
      </c>
      <c r="J19" s="22">
        <f t="shared" si="1"/>
        <v>39.99</v>
      </c>
      <c r="K19" s="8"/>
      <c r="L19" s="8"/>
    </row>
    <row r="20">
      <c r="A20" s="5" t="s">
        <v>15</v>
      </c>
      <c r="B20" s="23">
        <v>0.48</v>
      </c>
      <c r="C20" s="24"/>
      <c r="D20" s="23">
        <v>0.49</v>
      </c>
      <c r="E20" s="25">
        <v>0.39</v>
      </c>
      <c r="F20" s="25">
        <v>0.3</v>
      </c>
      <c r="G20" s="25">
        <v>0.26</v>
      </c>
      <c r="H20" s="25">
        <v>0.23</v>
      </c>
      <c r="I20" s="25">
        <v>0.21</v>
      </c>
      <c r="J20" s="25">
        <v>0.19</v>
      </c>
      <c r="K20" s="8"/>
      <c r="L20" s="8"/>
    </row>
    <row r="21">
      <c r="A21" s="19" t="s">
        <v>16</v>
      </c>
      <c r="B21" s="2">
        <f>$B$14</f>
        <v>4.123535</v>
      </c>
      <c r="D21" s="2">
        <f t="shared" ref="D21:J21" si="2">$B$14</f>
        <v>4.123535</v>
      </c>
      <c r="E21" s="2">
        <f t="shared" si="2"/>
        <v>4.123535</v>
      </c>
      <c r="F21" s="2">
        <f t="shared" si="2"/>
        <v>4.123535</v>
      </c>
      <c r="G21" s="2">
        <f t="shared" si="2"/>
        <v>4.123535</v>
      </c>
      <c r="H21" s="2">
        <f t="shared" si="2"/>
        <v>4.123535</v>
      </c>
      <c r="I21" s="2">
        <f t="shared" si="2"/>
        <v>4.123535</v>
      </c>
      <c r="J21" s="2">
        <f t="shared" si="2"/>
        <v>4.123535</v>
      </c>
      <c r="K21" s="8"/>
      <c r="L21" s="8"/>
    </row>
    <row r="22">
      <c r="A22" s="26" t="s">
        <v>17</v>
      </c>
      <c r="B22" s="27">
        <f>B18*B19*B20*B21</f>
        <v>237456237.1</v>
      </c>
      <c r="C22" s="27"/>
      <c r="D22" s="27">
        <f t="shared" ref="D22:J22" si="3">D18*D19*D20*D21</f>
        <v>193922593.6</v>
      </c>
      <c r="E22" s="27">
        <f t="shared" si="3"/>
        <v>125406575.2</v>
      </c>
      <c r="F22" s="27">
        <f t="shared" si="3"/>
        <v>74205074.09</v>
      </c>
      <c r="G22" s="27">
        <f t="shared" si="3"/>
        <v>57879957.79</v>
      </c>
      <c r="H22" s="27">
        <f t="shared" si="3"/>
        <v>45512445.44</v>
      </c>
      <c r="I22" s="27">
        <f t="shared" si="3"/>
        <v>36360486.31</v>
      </c>
      <c r="J22" s="27">
        <f t="shared" si="3"/>
        <v>28197928.16</v>
      </c>
      <c r="K22" s="8"/>
      <c r="L22" s="8"/>
    </row>
    <row r="23">
      <c r="A23" s="19" t="s">
        <v>18</v>
      </c>
      <c r="B23" s="28">
        <v>5000000.0</v>
      </c>
      <c r="D23" s="8">
        <f>B23</f>
        <v>5000000</v>
      </c>
      <c r="K23" s="8"/>
      <c r="L23" s="8"/>
    </row>
    <row r="24">
      <c r="A24" s="5" t="s">
        <v>19</v>
      </c>
      <c r="B24" s="17">
        <v>6.0E7</v>
      </c>
      <c r="C24" s="8"/>
      <c r="D24" s="8">
        <f>9/36*B24</f>
        <v>15000000</v>
      </c>
      <c r="E24" s="8">
        <f>12/36*B24</f>
        <v>20000000</v>
      </c>
      <c r="F24" s="8">
        <f>12/36*B24</f>
        <v>20000000</v>
      </c>
      <c r="G24" s="8">
        <f>3/36*B24</f>
        <v>5000000</v>
      </c>
      <c r="H24" s="8">
        <v>0.0</v>
      </c>
      <c r="I24" s="8">
        <v>0.0</v>
      </c>
      <c r="J24" s="8">
        <v>0.0</v>
      </c>
      <c r="K24" s="8"/>
      <c r="L24" s="8"/>
    </row>
    <row r="25">
      <c r="A25" s="26" t="s">
        <v>20</v>
      </c>
      <c r="B25" s="26"/>
      <c r="C25" s="27"/>
      <c r="D25" s="27">
        <f t="shared" ref="D25:J25" si="4">D22-D23-D24</f>
        <v>173922593.6</v>
      </c>
      <c r="E25" s="27">
        <f t="shared" si="4"/>
        <v>105406575.2</v>
      </c>
      <c r="F25" s="27">
        <f t="shared" si="4"/>
        <v>54205074.09</v>
      </c>
      <c r="G25" s="27">
        <f t="shared" si="4"/>
        <v>52879957.79</v>
      </c>
      <c r="H25" s="27">
        <f t="shared" si="4"/>
        <v>45512445.44</v>
      </c>
      <c r="I25" s="27">
        <f t="shared" si="4"/>
        <v>36360486.31</v>
      </c>
      <c r="J25" s="27">
        <f t="shared" si="4"/>
        <v>28197928.16</v>
      </c>
      <c r="L25" s="8"/>
    </row>
    <row r="26">
      <c r="K26" s="8"/>
      <c r="L26" s="8"/>
    </row>
    <row r="27">
      <c r="A27" s="14" t="s">
        <v>21</v>
      </c>
      <c r="B27" s="15" t="s">
        <v>12</v>
      </c>
      <c r="C27" s="16">
        <v>2023.0</v>
      </c>
      <c r="D27" s="16">
        <v>2024.0</v>
      </c>
      <c r="E27" s="16">
        <v>2025.0</v>
      </c>
      <c r="F27" s="16">
        <v>2026.0</v>
      </c>
      <c r="G27" s="16">
        <v>2027.0</v>
      </c>
      <c r="H27" s="16">
        <v>2028.0</v>
      </c>
      <c r="I27" s="16">
        <v>2029.0</v>
      </c>
      <c r="J27" s="16">
        <v>2030.0</v>
      </c>
      <c r="K27" s="8"/>
      <c r="L27" s="12"/>
    </row>
    <row r="28">
      <c r="A28" s="5" t="s">
        <v>13</v>
      </c>
      <c r="B28" s="29">
        <v>1275000.0</v>
      </c>
      <c r="C28" s="8"/>
      <c r="D28" s="8"/>
      <c r="E28" s="18">
        <f>D18*20%+E18*20%</f>
        <v>870000</v>
      </c>
      <c r="F28" s="18">
        <f t="shared" ref="F28:J28" si="5">F18*50%</f>
        <v>750000</v>
      </c>
      <c r="G28" s="18">
        <f t="shared" si="5"/>
        <v>675000</v>
      </c>
      <c r="H28" s="18">
        <f t="shared" si="5"/>
        <v>600000</v>
      </c>
      <c r="I28" s="18">
        <f t="shared" si="5"/>
        <v>525000</v>
      </c>
      <c r="J28" s="18">
        <f t="shared" si="5"/>
        <v>450000</v>
      </c>
    </row>
    <row r="29">
      <c r="A29" s="19" t="s">
        <v>14</v>
      </c>
      <c r="B29" s="20">
        <v>9.99</v>
      </c>
      <c r="C29" s="21"/>
      <c r="D29" s="22"/>
      <c r="E29" s="22">
        <f>B29</f>
        <v>9.99</v>
      </c>
      <c r="F29" s="22">
        <f t="shared" ref="F29:J29" si="6">E29</f>
        <v>9.99</v>
      </c>
      <c r="G29" s="22">
        <f t="shared" si="6"/>
        <v>9.99</v>
      </c>
      <c r="H29" s="22">
        <f t="shared" si="6"/>
        <v>9.99</v>
      </c>
      <c r="I29" s="22">
        <f t="shared" si="6"/>
        <v>9.99</v>
      </c>
      <c r="J29" s="22">
        <f t="shared" si="6"/>
        <v>9.99</v>
      </c>
    </row>
    <row r="30">
      <c r="A30" s="5" t="s">
        <v>15</v>
      </c>
      <c r="B30" s="23">
        <v>0.55</v>
      </c>
      <c r="C30" s="24"/>
      <c r="D30" s="24"/>
      <c r="E30" s="23">
        <v>0.55</v>
      </c>
      <c r="F30" s="23">
        <v>0.43</v>
      </c>
      <c r="G30" s="23">
        <v>0.35</v>
      </c>
      <c r="H30" s="23">
        <v>0.32</v>
      </c>
      <c r="I30" s="23">
        <v>0.3</v>
      </c>
      <c r="J30" s="25">
        <v>0.28</v>
      </c>
    </row>
    <row r="31">
      <c r="A31" s="19" t="s">
        <v>16</v>
      </c>
      <c r="B31" s="2">
        <f>$B$14</f>
        <v>4.123535</v>
      </c>
      <c r="E31" s="2">
        <f t="shared" ref="E31:J31" si="7">$B$14</f>
        <v>4.123535</v>
      </c>
      <c r="F31" s="2">
        <f t="shared" si="7"/>
        <v>4.123535</v>
      </c>
      <c r="G31" s="2">
        <f t="shared" si="7"/>
        <v>4.123535</v>
      </c>
      <c r="H31" s="2">
        <f t="shared" si="7"/>
        <v>4.123535</v>
      </c>
      <c r="I31" s="2">
        <f t="shared" si="7"/>
        <v>4.123535</v>
      </c>
      <c r="J31" s="2">
        <f t="shared" si="7"/>
        <v>4.123535</v>
      </c>
    </row>
    <row r="32">
      <c r="A32" s="26" t="s">
        <v>17</v>
      </c>
      <c r="B32" s="27">
        <f>B28*B29*B30*B31</f>
        <v>28887372.9</v>
      </c>
      <c r="C32" s="27"/>
      <c r="D32" s="27"/>
      <c r="E32" s="27">
        <f t="shared" ref="E32:J32" si="8">E28*E29*E30*E31</f>
        <v>19711383.86</v>
      </c>
      <c r="F32" s="27">
        <f t="shared" si="8"/>
        <v>13285101.97</v>
      </c>
      <c r="G32" s="27">
        <f t="shared" si="8"/>
        <v>9732109.586</v>
      </c>
      <c r="H32" s="27">
        <f t="shared" si="8"/>
        <v>7909270.013</v>
      </c>
      <c r="I32" s="27">
        <f t="shared" si="8"/>
        <v>6488073.057</v>
      </c>
      <c r="J32" s="27">
        <f t="shared" si="8"/>
        <v>5190458.446</v>
      </c>
      <c r="L32" s="8"/>
    </row>
    <row r="33">
      <c r="A33" s="19" t="s">
        <v>18</v>
      </c>
      <c r="B33" s="17">
        <v>1000000.0</v>
      </c>
      <c r="D33" s="8"/>
      <c r="E33" s="8">
        <f>B33</f>
        <v>1000000</v>
      </c>
      <c r="L33" s="8"/>
    </row>
    <row r="34">
      <c r="A34" s="5" t="s">
        <v>19</v>
      </c>
      <c r="B34" s="17">
        <v>9000000.0</v>
      </c>
      <c r="C34" s="8"/>
      <c r="D34" s="8"/>
      <c r="E34" s="8">
        <f>9/36*B34</f>
        <v>2250000</v>
      </c>
      <c r="F34" s="8">
        <f>12/36*B34</f>
        <v>3000000</v>
      </c>
      <c r="G34" s="8">
        <f>12/36*B34</f>
        <v>3000000</v>
      </c>
      <c r="H34" s="8">
        <f>3/36*B34</f>
        <v>750000</v>
      </c>
      <c r="I34" s="8">
        <v>0.0</v>
      </c>
      <c r="J34" s="8">
        <v>0.0</v>
      </c>
      <c r="L34" s="8"/>
    </row>
    <row r="35">
      <c r="A35" s="26" t="s">
        <v>20</v>
      </c>
      <c r="B35" s="26"/>
      <c r="C35" s="27"/>
      <c r="D35" s="27"/>
      <c r="E35" s="27">
        <f t="shared" ref="E35:J35" si="9">E32-E33-E34</f>
        <v>16461383.86</v>
      </c>
      <c r="F35" s="27">
        <f t="shared" si="9"/>
        <v>10285101.97</v>
      </c>
      <c r="G35" s="27">
        <f t="shared" si="9"/>
        <v>6732109.586</v>
      </c>
      <c r="H35" s="27">
        <f t="shared" si="9"/>
        <v>7159270.013</v>
      </c>
      <c r="I35" s="27">
        <f t="shared" si="9"/>
        <v>6488073.057</v>
      </c>
      <c r="J35" s="27">
        <f t="shared" si="9"/>
        <v>5190458.446</v>
      </c>
      <c r="L35" s="8"/>
    </row>
    <row r="36">
      <c r="L36" s="8"/>
    </row>
    <row r="37">
      <c r="A37" s="14" t="s">
        <v>22</v>
      </c>
      <c r="B37" s="15" t="s">
        <v>12</v>
      </c>
      <c r="C37" s="16">
        <v>2023.0</v>
      </c>
      <c r="D37" s="16">
        <v>2024.0</v>
      </c>
      <c r="E37" s="16">
        <v>2025.0</v>
      </c>
      <c r="F37" s="16">
        <v>2026.0</v>
      </c>
      <c r="G37" s="16">
        <v>2027.0</v>
      </c>
      <c r="H37" s="16">
        <v>2028.0</v>
      </c>
      <c r="I37" s="16">
        <v>2029.0</v>
      </c>
      <c r="J37" s="16">
        <v>2030.0</v>
      </c>
      <c r="L37" s="12"/>
    </row>
    <row r="38">
      <c r="A38" s="5" t="s">
        <v>13</v>
      </c>
      <c r="B38" s="29">
        <v>1275000.0</v>
      </c>
      <c r="C38" s="8"/>
      <c r="D38" s="8"/>
      <c r="E38" s="18">
        <f>D18*20%+E18*15%</f>
        <v>772500</v>
      </c>
      <c r="F38" s="18">
        <f t="shared" ref="F38:J38" si="10">F18*50%</f>
        <v>750000</v>
      </c>
      <c r="G38" s="18">
        <f t="shared" si="10"/>
        <v>675000</v>
      </c>
      <c r="H38" s="18">
        <f t="shared" si="10"/>
        <v>600000</v>
      </c>
      <c r="I38" s="18">
        <f t="shared" si="10"/>
        <v>525000</v>
      </c>
      <c r="J38" s="18">
        <f t="shared" si="10"/>
        <v>450000</v>
      </c>
    </row>
    <row r="39">
      <c r="A39" s="19" t="s">
        <v>14</v>
      </c>
      <c r="B39" s="20">
        <v>19.99</v>
      </c>
      <c r="C39" s="21"/>
      <c r="D39" s="22"/>
      <c r="E39" s="22">
        <f>B39</f>
        <v>19.99</v>
      </c>
      <c r="F39" s="22">
        <f t="shared" ref="F39:J39" si="11">E39</f>
        <v>19.99</v>
      </c>
      <c r="G39" s="22">
        <f t="shared" si="11"/>
        <v>19.99</v>
      </c>
      <c r="H39" s="22">
        <f t="shared" si="11"/>
        <v>19.99</v>
      </c>
      <c r="I39" s="22">
        <f t="shared" si="11"/>
        <v>19.99</v>
      </c>
      <c r="J39" s="22">
        <f t="shared" si="11"/>
        <v>19.99</v>
      </c>
    </row>
    <row r="40">
      <c r="A40" s="5" t="s">
        <v>15</v>
      </c>
      <c r="B40" s="23">
        <v>0.55</v>
      </c>
      <c r="C40" s="24"/>
      <c r="D40" s="24"/>
      <c r="E40" s="23">
        <v>0.55</v>
      </c>
      <c r="F40" s="23">
        <v>0.43</v>
      </c>
      <c r="G40" s="23">
        <v>0.35</v>
      </c>
      <c r="H40" s="23">
        <v>0.32</v>
      </c>
      <c r="I40" s="23">
        <v>0.3</v>
      </c>
      <c r="J40" s="25">
        <v>0.28</v>
      </c>
    </row>
    <row r="41">
      <c r="A41" s="19" t="s">
        <v>16</v>
      </c>
      <c r="B41" s="2">
        <f>$B$14</f>
        <v>4.123535</v>
      </c>
      <c r="E41" s="2">
        <f t="shared" ref="E41:J41" si="12">$B$14</f>
        <v>4.123535</v>
      </c>
      <c r="F41" s="2">
        <f t="shared" si="12"/>
        <v>4.123535</v>
      </c>
      <c r="G41" s="2">
        <f t="shared" si="12"/>
        <v>4.123535</v>
      </c>
      <c r="H41" s="2">
        <f t="shared" si="12"/>
        <v>4.123535</v>
      </c>
      <c r="I41" s="2">
        <f t="shared" si="12"/>
        <v>4.123535</v>
      </c>
      <c r="J41" s="2">
        <f t="shared" si="12"/>
        <v>4.123535</v>
      </c>
    </row>
    <row r="42">
      <c r="A42" s="26" t="s">
        <v>17</v>
      </c>
      <c r="B42" s="27">
        <f>B38*B39*B40*B41</f>
        <v>57803662.09</v>
      </c>
      <c r="C42" s="27"/>
      <c r="D42" s="27"/>
      <c r="E42" s="27">
        <f t="shared" ref="E42:J42" si="13">E38*E39*E40*E41</f>
        <v>35022218.79</v>
      </c>
      <c r="F42" s="27">
        <f t="shared" si="13"/>
        <v>26583502.35</v>
      </c>
      <c r="G42" s="27">
        <f t="shared" si="13"/>
        <v>19473961.02</v>
      </c>
      <c r="H42" s="27">
        <f t="shared" si="13"/>
        <v>15826457.21</v>
      </c>
      <c r="I42" s="27">
        <f t="shared" si="13"/>
        <v>12982640.68</v>
      </c>
      <c r="J42" s="27">
        <f t="shared" si="13"/>
        <v>10386112.55</v>
      </c>
      <c r="L42" s="8"/>
    </row>
    <row r="43">
      <c r="A43" s="19" t="s">
        <v>18</v>
      </c>
      <c r="B43" s="17">
        <v>2000000.0</v>
      </c>
      <c r="D43" s="8"/>
      <c r="E43" s="8">
        <f>B43</f>
        <v>2000000</v>
      </c>
      <c r="L43" s="8"/>
    </row>
    <row r="44">
      <c r="A44" s="5" t="s">
        <v>19</v>
      </c>
      <c r="B44" s="17">
        <v>1.8E7</v>
      </c>
      <c r="C44" s="8"/>
      <c r="D44" s="8"/>
      <c r="E44" s="8">
        <f>3/36*B44</f>
        <v>1500000</v>
      </c>
      <c r="F44" s="8">
        <f>12/36*B44</f>
        <v>6000000</v>
      </c>
      <c r="G44" s="8">
        <f>12/36*B44</f>
        <v>6000000</v>
      </c>
      <c r="H44" s="8">
        <f>9/36*B44</f>
        <v>4500000</v>
      </c>
      <c r="I44" s="8">
        <v>0.0</v>
      </c>
      <c r="J44" s="8">
        <v>0.0</v>
      </c>
      <c r="L44" s="8"/>
    </row>
    <row r="45">
      <c r="A45" s="26" t="s">
        <v>20</v>
      </c>
      <c r="B45" s="26"/>
      <c r="C45" s="27"/>
      <c r="D45" s="27"/>
      <c r="E45" s="27">
        <f t="shared" ref="E45:J45" si="14">E42-E43-E44</f>
        <v>31522218.79</v>
      </c>
      <c r="F45" s="27">
        <f t="shared" si="14"/>
        <v>20583502.35</v>
      </c>
      <c r="G45" s="27">
        <f t="shared" si="14"/>
        <v>13473961.02</v>
      </c>
      <c r="H45" s="27">
        <f t="shared" si="14"/>
        <v>11326457.21</v>
      </c>
      <c r="I45" s="27">
        <f t="shared" si="14"/>
        <v>12982640.68</v>
      </c>
      <c r="J45" s="27">
        <f t="shared" si="14"/>
        <v>10386112.55</v>
      </c>
      <c r="L45" s="8"/>
    </row>
    <row r="46">
      <c r="L46" s="8"/>
    </row>
    <row r="47">
      <c r="A47" s="14" t="s">
        <v>23</v>
      </c>
      <c r="B47" s="15" t="s">
        <v>12</v>
      </c>
      <c r="C47" s="16">
        <v>2023.0</v>
      </c>
      <c r="D47" s="16">
        <v>2024.0</v>
      </c>
      <c r="E47" s="16">
        <v>2025.0</v>
      </c>
      <c r="F47" s="16">
        <v>2026.0</v>
      </c>
      <c r="G47" s="16">
        <v>2027.0</v>
      </c>
      <c r="H47" s="16">
        <v>2028.0</v>
      </c>
      <c r="I47" s="16">
        <v>2029.0</v>
      </c>
      <c r="J47" s="16">
        <v>2030.0</v>
      </c>
      <c r="L47" s="12"/>
    </row>
    <row r="48">
      <c r="A48" s="5" t="s">
        <v>13</v>
      </c>
      <c r="B48" s="17">
        <v>1000000.0</v>
      </c>
      <c r="C48" s="8"/>
      <c r="D48" s="18">
        <f>B48*80%</f>
        <v>800000</v>
      </c>
      <c r="E48" s="18">
        <f>B48*50%</f>
        <v>500000</v>
      </c>
      <c r="F48" s="18">
        <f>B48*45%</f>
        <v>450000</v>
      </c>
      <c r="G48" s="18">
        <f>B48*40%</f>
        <v>400000</v>
      </c>
      <c r="H48" s="18">
        <f>B48*35%</f>
        <v>350000</v>
      </c>
      <c r="I48" s="18">
        <f>B48*30%</f>
        <v>300000</v>
      </c>
      <c r="J48" s="18">
        <f>B48*25%</f>
        <v>250000</v>
      </c>
      <c r="K48" s="8"/>
      <c r="L48" s="8"/>
    </row>
    <row r="49">
      <c r="A49" s="19" t="s">
        <v>14</v>
      </c>
      <c r="B49" s="20">
        <v>34.99</v>
      </c>
      <c r="C49" s="21"/>
      <c r="D49" s="22">
        <f>B49</f>
        <v>34.99</v>
      </c>
      <c r="E49" s="22">
        <f t="shared" ref="E49:J49" si="15">D49</f>
        <v>34.99</v>
      </c>
      <c r="F49" s="22">
        <f t="shared" si="15"/>
        <v>34.99</v>
      </c>
      <c r="G49" s="22">
        <f t="shared" si="15"/>
        <v>34.99</v>
      </c>
      <c r="H49" s="22">
        <f t="shared" si="15"/>
        <v>34.99</v>
      </c>
      <c r="I49" s="22">
        <f t="shared" si="15"/>
        <v>34.99</v>
      </c>
      <c r="J49" s="22">
        <f t="shared" si="15"/>
        <v>34.99</v>
      </c>
      <c r="K49" s="8"/>
      <c r="L49" s="8"/>
    </row>
    <row r="50">
      <c r="A50" s="5" t="s">
        <v>15</v>
      </c>
      <c r="B50" s="23">
        <v>0.48</v>
      </c>
      <c r="C50" s="24"/>
      <c r="D50" s="23">
        <v>0.49</v>
      </c>
      <c r="E50" s="25">
        <v>0.39</v>
      </c>
      <c r="F50" s="25">
        <v>0.3</v>
      </c>
      <c r="G50" s="25">
        <v>0.26</v>
      </c>
      <c r="H50" s="25">
        <v>0.23</v>
      </c>
      <c r="I50" s="25">
        <v>0.21</v>
      </c>
      <c r="J50" s="25">
        <v>0.19</v>
      </c>
      <c r="K50" s="8"/>
      <c r="L50" s="8"/>
    </row>
    <row r="51">
      <c r="A51" s="19" t="s">
        <v>16</v>
      </c>
      <c r="B51" s="2">
        <f>$B$14</f>
        <v>4.123535</v>
      </c>
      <c r="D51" s="2">
        <f t="shared" ref="D51:J51" si="16">$B$14</f>
        <v>4.123535</v>
      </c>
      <c r="E51" s="2">
        <f t="shared" si="16"/>
        <v>4.123535</v>
      </c>
      <c r="F51" s="2">
        <f t="shared" si="16"/>
        <v>4.123535</v>
      </c>
      <c r="G51" s="2">
        <f t="shared" si="16"/>
        <v>4.123535</v>
      </c>
      <c r="H51" s="2">
        <f t="shared" si="16"/>
        <v>4.123535</v>
      </c>
      <c r="I51" s="2">
        <f t="shared" si="16"/>
        <v>4.123535</v>
      </c>
      <c r="J51" s="2">
        <f t="shared" si="16"/>
        <v>4.123535</v>
      </c>
      <c r="K51" s="8"/>
    </row>
    <row r="52">
      <c r="A52" s="26" t="s">
        <v>17</v>
      </c>
      <c r="B52" s="27">
        <f>B48*B49*B50*B51</f>
        <v>69255595.03</v>
      </c>
      <c r="C52" s="27"/>
      <c r="D52" s="27">
        <f t="shared" ref="D52:J52" si="17">D48*D49*D50*D51</f>
        <v>56558735.94</v>
      </c>
      <c r="E52" s="27">
        <f t="shared" si="17"/>
        <v>28135085.48</v>
      </c>
      <c r="F52" s="27">
        <f t="shared" si="17"/>
        <v>19478136.1</v>
      </c>
      <c r="G52" s="27">
        <f t="shared" si="17"/>
        <v>15005378.92</v>
      </c>
      <c r="H52" s="27">
        <f t="shared" si="17"/>
        <v>11614740.42</v>
      </c>
      <c r="I52" s="27">
        <f t="shared" si="17"/>
        <v>9089796.848</v>
      </c>
      <c r="J52" s="27">
        <f t="shared" si="17"/>
        <v>6853418.258</v>
      </c>
      <c r="K52" s="8"/>
      <c r="L52" s="8"/>
    </row>
    <row r="53">
      <c r="A53" s="19" t="s">
        <v>18</v>
      </c>
      <c r="B53" s="28">
        <v>4000000.0</v>
      </c>
      <c r="D53" s="8">
        <f>B53</f>
        <v>4000000</v>
      </c>
      <c r="K53" s="22"/>
      <c r="L53" s="8"/>
    </row>
    <row r="54">
      <c r="A54" s="5" t="s">
        <v>19</v>
      </c>
      <c r="B54" s="17">
        <v>3.5E7</v>
      </c>
      <c r="C54" s="8"/>
      <c r="D54" s="8">
        <f>9/36*B54</f>
        <v>8750000</v>
      </c>
      <c r="E54" s="8">
        <f>12/36*B54</f>
        <v>11666666.67</v>
      </c>
      <c r="F54" s="8">
        <f>12/36*B54</f>
        <v>11666666.67</v>
      </c>
      <c r="G54" s="8">
        <f>3/36*B54</f>
        <v>2916666.667</v>
      </c>
      <c r="H54" s="8">
        <v>0.0</v>
      </c>
      <c r="I54" s="8">
        <v>0.0</v>
      </c>
      <c r="J54" s="8">
        <v>0.0</v>
      </c>
      <c r="K54" s="24"/>
      <c r="L54" s="8"/>
    </row>
    <row r="55">
      <c r="A55" s="26" t="s">
        <v>20</v>
      </c>
      <c r="B55" s="26"/>
      <c r="C55" s="27"/>
      <c r="D55" s="27">
        <f t="shared" ref="D55:J55" si="18">D52-D53-D54</f>
        <v>43808735.94</v>
      </c>
      <c r="E55" s="27">
        <f t="shared" si="18"/>
        <v>16468418.82</v>
      </c>
      <c r="F55" s="27">
        <f t="shared" si="18"/>
        <v>7811469.436</v>
      </c>
      <c r="G55" s="27">
        <f t="shared" si="18"/>
        <v>12088712.26</v>
      </c>
      <c r="H55" s="27">
        <f t="shared" si="18"/>
        <v>11614740.42</v>
      </c>
      <c r="I55" s="27">
        <f t="shared" si="18"/>
        <v>9089796.848</v>
      </c>
      <c r="J55" s="27">
        <f t="shared" si="18"/>
        <v>6853418.258</v>
      </c>
      <c r="L55" s="8"/>
    </row>
    <row r="56">
      <c r="K56" s="8"/>
      <c r="L56" s="8"/>
    </row>
    <row r="57">
      <c r="A57" s="14" t="s">
        <v>24</v>
      </c>
      <c r="B57" s="15" t="s">
        <v>12</v>
      </c>
      <c r="C57" s="16">
        <v>2023.0</v>
      </c>
      <c r="D57" s="16">
        <v>2024.0</v>
      </c>
      <c r="E57" s="16">
        <v>2025.0</v>
      </c>
      <c r="F57" s="16">
        <v>2026.0</v>
      </c>
      <c r="G57" s="16">
        <v>2027.0</v>
      </c>
      <c r="H57" s="16">
        <v>2028.0</v>
      </c>
      <c r="I57" s="16">
        <v>2029.0</v>
      </c>
      <c r="J57" s="16">
        <v>2030.0</v>
      </c>
      <c r="K57" s="8"/>
      <c r="L57" s="12"/>
    </row>
    <row r="58">
      <c r="A58" s="5" t="s">
        <v>13</v>
      </c>
      <c r="B58" s="17">
        <v>2000000.0</v>
      </c>
      <c r="C58" s="8"/>
      <c r="D58" s="8"/>
      <c r="E58" s="18">
        <f>B58*65%</f>
        <v>1300000</v>
      </c>
      <c r="F58" s="18">
        <f>B58*65%</f>
        <v>1300000</v>
      </c>
      <c r="G58" s="18">
        <f>B58*45%</f>
        <v>900000</v>
      </c>
      <c r="H58" s="18">
        <f>B58*40%</f>
        <v>800000</v>
      </c>
      <c r="I58" s="18">
        <f>B58*35%</f>
        <v>700000</v>
      </c>
      <c r="J58" s="18">
        <f>B58*30%</f>
        <v>600000</v>
      </c>
      <c r="K58" s="8"/>
    </row>
    <row r="59">
      <c r="A59" s="19" t="s">
        <v>14</v>
      </c>
      <c r="B59" s="20">
        <v>39.99</v>
      </c>
      <c r="C59" s="21"/>
      <c r="D59" s="22"/>
      <c r="E59" s="22">
        <f>B59</f>
        <v>39.99</v>
      </c>
      <c r="F59" s="22">
        <f t="shared" ref="F59:J59" si="19">E59</f>
        <v>39.99</v>
      </c>
      <c r="G59" s="22">
        <f t="shared" si="19"/>
        <v>39.99</v>
      </c>
      <c r="H59" s="22">
        <f t="shared" si="19"/>
        <v>39.99</v>
      </c>
      <c r="I59" s="22">
        <f t="shared" si="19"/>
        <v>39.99</v>
      </c>
      <c r="J59" s="22">
        <f t="shared" si="19"/>
        <v>39.99</v>
      </c>
      <c r="K59" s="8"/>
    </row>
    <row r="60">
      <c r="A60" s="5" t="s">
        <v>15</v>
      </c>
      <c r="B60" s="23">
        <v>0.48</v>
      </c>
      <c r="C60" s="24"/>
      <c r="D60" s="24"/>
      <c r="E60" s="23">
        <v>0.51</v>
      </c>
      <c r="F60" s="25">
        <v>0.4</v>
      </c>
      <c r="G60" s="25">
        <v>0.3</v>
      </c>
      <c r="H60" s="25">
        <v>0.26</v>
      </c>
      <c r="I60" s="25">
        <v>0.23</v>
      </c>
      <c r="J60" s="25">
        <v>0.21</v>
      </c>
      <c r="K60" s="8"/>
      <c r="L60" s="8"/>
    </row>
    <row r="61">
      <c r="A61" s="19" t="s">
        <v>16</v>
      </c>
      <c r="B61" s="2">
        <f>$B$14</f>
        <v>4.123535</v>
      </c>
      <c r="E61" s="2">
        <f t="shared" ref="E61:J61" si="20">$B$14</f>
        <v>4.123535</v>
      </c>
      <c r="F61" s="2">
        <f t="shared" si="20"/>
        <v>4.123535</v>
      </c>
      <c r="G61" s="2">
        <f t="shared" si="20"/>
        <v>4.123535</v>
      </c>
      <c r="H61" s="2">
        <f t="shared" si="20"/>
        <v>4.123535</v>
      </c>
      <c r="I61" s="2">
        <f t="shared" si="20"/>
        <v>4.123535</v>
      </c>
      <c r="J61" s="2">
        <f t="shared" si="20"/>
        <v>4.123535</v>
      </c>
      <c r="K61" s="8"/>
    </row>
    <row r="62">
      <c r="A62" s="26" t="s">
        <v>17</v>
      </c>
      <c r="B62" s="27">
        <f>B58*B59*B60*B61</f>
        <v>158304158.1</v>
      </c>
      <c r="C62" s="27"/>
      <c r="D62" s="27"/>
      <c r="E62" s="27">
        <f t="shared" ref="E62:J62" si="21">E58*E59*E60*E61</f>
        <v>109328809.2</v>
      </c>
      <c r="F62" s="27">
        <f t="shared" si="21"/>
        <v>85748085.62</v>
      </c>
      <c r="G62" s="27">
        <f t="shared" si="21"/>
        <v>44523044.46</v>
      </c>
      <c r="H62" s="27">
        <f t="shared" si="21"/>
        <v>34299234.25</v>
      </c>
      <c r="I62" s="27">
        <f t="shared" si="21"/>
        <v>26548926.51</v>
      </c>
      <c r="J62" s="27">
        <f t="shared" si="21"/>
        <v>20777420.75</v>
      </c>
      <c r="K62" s="8"/>
      <c r="L62" s="8"/>
    </row>
    <row r="63">
      <c r="A63" s="19" t="s">
        <v>18</v>
      </c>
      <c r="B63" s="28">
        <v>5000000.0</v>
      </c>
      <c r="D63" s="8"/>
      <c r="E63" s="8">
        <f>B63</f>
        <v>5000000</v>
      </c>
      <c r="K63" s="8"/>
      <c r="L63" s="8"/>
    </row>
    <row r="64">
      <c r="A64" s="5" t="s">
        <v>19</v>
      </c>
      <c r="B64" s="17">
        <v>6.5E7</v>
      </c>
      <c r="C64" s="8"/>
      <c r="D64" s="8"/>
      <c r="E64" s="8">
        <f>3/36*B64</f>
        <v>5416666.667</v>
      </c>
      <c r="F64" s="8">
        <f>12/36*B64</f>
        <v>21666666.67</v>
      </c>
      <c r="G64" s="8">
        <f>12/36*B64</f>
        <v>21666666.67</v>
      </c>
      <c r="H64" s="8">
        <f>9/36*B64</f>
        <v>16250000</v>
      </c>
      <c r="I64" s="8">
        <v>0.0</v>
      </c>
      <c r="J64" s="8">
        <v>0.0</v>
      </c>
      <c r="K64" s="8"/>
      <c r="L64" s="8"/>
    </row>
    <row r="65">
      <c r="A65" s="26" t="s">
        <v>20</v>
      </c>
      <c r="B65" s="26"/>
      <c r="C65" s="27"/>
      <c r="D65" s="27"/>
      <c r="E65" s="27">
        <f t="shared" ref="E65:J65" si="22">E62-E63-E64</f>
        <v>98912142.5</v>
      </c>
      <c r="F65" s="27">
        <f t="shared" si="22"/>
        <v>64081418.95</v>
      </c>
      <c r="G65" s="27">
        <f t="shared" si="22"/>
        <v>22856377.79</v>
      </c>
      <c r="H65" s="27">
        <f t="shared" si="22"/>
        <v>18049234.25</v>
      </c>
      <c r="I65" s="27">
        <f t="shared" si="22"/>
        <v>26548926.51</v>
      </c>
      <c r="J65" s="27">
        <f t="shared" si="22"/>
        <v>20777420.75</v>
      </c>
      <c r="K65" s="8"/>
      <c r="L65" s="8"/>
    </row>
    <row r="66">
      <c r="B66" s="8"/>
      <c r="C66" s="8"/>
      <c r="D66" s="8"/>
      <c r="G66" s="8"/>
      <c r="H66" s="8"/>
      <c r="I66" s="8"/>
      <c r="J66" s="8"/>
      <c r="K66" s="8"/>
      <c r="L66" s="8"/>
    </row>
    <row r="67">
      <c r="A67" s="14" t="s">
        <v>25</v>
      </c>
      <c r="B67" s="15" t="s">
        <v>12</v>
      </c>
      <c r="C67" s="16">
        <v>2023.0</v>
      </c>
      <c r="D67" s="16">
        <v>2024.0</v>
      </c>
      <c r="E67" s="16">
        <v>2025.0</v>
      </c>
      <c r="F67" s="16">
        <v>2026.0</v>
      </c>
      <c r="G67" s="16">
        <v>2027.0</v>
      </c>
      <c r="H67" s="16">
        <v>2028.0</v>
      </c>
      <c r="I67" s="16">
        <v>2029.0</v>
      </c>
      <c r="J67" s="16">
        <v>2030.0</v>
      </c>
      <c r="K67" s="8"/>
      <c r="L67" s="12"/>
    </row>
    <row r="68">
      <c r="A68" s="5" t="s">
        <v>13</v>
      </c>
      <c r="B68" s="17">
        <v>750000.0</v>
      </c>
      <c r="C68" s="18">
        <f>B68*65%</f>
        <v>487500</v>
      </c>
      <c r="D68" s="18">
        <f>B68*65%</f>
        <v>487500</v>
      </c>
      <c r="E68" s="18">
        <f>B68*45%</f>
        <v>337500</v>
      </c>
      <c r="F68" s="18">
        <f>B68*40%</f>
        <v>300000</v>
      </c>
      <c r="G68" s="18">
        <f>B68*35%</f>
        <v>262500</v>
      </c>
      <c r="H68" s="18">
        <f>B68*30%</f>
        <v>225000</v>
      </c>
      <c r="I68" s="18">
        <f>B68*25%</f>
        <v>187500</v>
      </c>
      <c r="J68" s="18">
        <f>B68*20%</f>
        <v>150000</v>
      </c>
      <c r="K68" s="8"/>
      <c r="L68" s="8"/>
    </row>
    <row r="69">
      <c r="A69" s="19" t="s">
        <v>14</v>
      </c>
      <c r="B69" s="20">
        <v>34.99</v>
      </c>
      <c r="C69" s="22">
        <f t="shared" ref="C69:J69" si="23">B69</f>
        <v>34.99</v>
      </c>
      <c r="D69" s="22">
        <f t="shared" si="23"/>
        <v>34.99</v>
      </c>
      <c r="E69" s="22">
        <f t="shared" si="23"/>
        <v>34.99</v>
      </c>
      <c r="F69" s="22">
        <f t="shared" si="23"/>
        <v>34.99</v>
      </c>
      <c r="G69" s="22">
        <f t="shared" si="23"/>
        <v>34.99</v>
      </c>
      <c r="H69" s="22">
        <f t="shared" si="23"/>
        <v>34.99</v>
      </c>
      <c r="I69" s="22">
        <f t="shared" si="23"/>
        <v>34.99</v>
      </c>
      <c r="J69" s="22">
        <f t="shared" si="23"/>
        <v>34.99</v>
      </c>
      <c r="K69" s="8"/>
      <c r="L69" s="8"/>
    </row>
    <row r="70">
      <c r="A70" s="5" t="s">
        <v>15</v>
      </c>
      <c r="B70" s="23">
        <v>0.48</v>
      </c>
      <c r="C70" s="23">
        <v>0.51</v>
      </c>
      <c r="D70" s="25">
        <v>0.4</v>
      </c>
      <c r="E70" s="25">
        <v>0.3</v>
      </c>
      <c r="F70" s="25">
        <v>0.26</v>
      </c>
      <c r="G70" s="25">
        <v>0.23</v>
      </c>
      <c r="H70" s="25">
        <v>0.21</v>
      </c>
      <c r="I70" s="25">
        <v>0.19</v>
      </c>
      <c r="J70" s="25">
        <v>0.18</v>
      </c>
      <c r="K70" s="8"/>
      <c r="L70" s="8"/>
    </row>
    <row r="71">
      <c r="A71" s="19" t="s">
        <v>16</v>
      </c>
      <c r="B71" s="2">
        <f t="shared" ref="B71:J71" si="24">$B$14</f>
        <v>4.123535</v>
      </c>
      <c r="C71" s="2">
        <f t="shared" si="24"/>
        <v>4.123535</v>
      </c>
      <c r="D71" s="2">
        <f t="shared" si="24"/>
        <v>4.123535</v>
      </c>
      <c r="E71" s="2">
        <f t="shared" si="24"/>
        <v>4.123535</v>
      </c>
      <c r="F71" s="2">
        <f t="shared" si="24"/>
        <v>4.123535</v>
      </c>
      <c r="G71" s="2">
        <f t="shared" si="24"/>
        <v>4.123535</v>
      </c>
      <c r="H71" s="2">
        <f t="shared" si="24"/>
        <v>4.123535</v>
      </c>
      <c r="I71" s="2">
        <f t="shared" si="24"/>
        <v>4.123535</v>
      </c>
      <c r="J71" s="2">
        <f t="shared" si="24"/>
        <v>4.123535</v>
      </c>
      <c r="K71" s="8"/>
      <c r="L71" s="8"/>
    </row>
    <row r="72">
      <c r="A72" s="26" t="s">
        <v>17</v>
      </c>
      <c r="B72" s="27">
        <f t="shared" ref="B72:J72" si="25">B68*B69*B70*B71</f>
        <v>51941696.27</v>
      </c>
      <c r="C72" s="27">
        <f t="shared" si="25"/>
        <v>35872233.99</v>
      </c>
      <c r="D72" s="27">
        <f t="shared" si="25"/>
        <v>28135085.48</v>
      </c>
      <c r="E72" s="27">
        <f t="shared" si="25"/>
        <v>14608602.08</v>
      </c>
      <c r="F72" s="27">
        <f t="shared" si="25"/>
        <v>11254034.19</v>
      </c>
      <c r="G72" s="27">
        <f t="shared" si="25"/>
        <v>8711055.313</v>
      </c>
      <c r="H72" s="27">
        <f t="shared" si="25"/>
        <v>6817347.636</v>
      </c>
      <c r="I72" s="27">
        <f t="shared" si="25"/>
        <v>5140063.694</v>
      </c>
      <c r="J72" s="27">
        <f t="shared" si="25"/>
        <v>3895627.221</v>
      </c>
      <c r="K72" s="8"/>
      <c r="L72" s="8"/>
    </row>
    <row r="73">
      <c r="A73" s="19" t="s">
        <v>18</v>
      </c>
      <c r="B73" s="28">
        <v>3000000.0</v>
      </c>
      <c r="C73" s="8">
        <f>B73</f>
        <v>3000000</v>
      </c>
      <c r="D73" s="8"/>
      <c r="E73" s="8"/>
      <c r="F73" s="8"/>
      <c r="G73" s="8"/>
      <c r="H73" s="8"/>
      <c r="I73" s="8"/>
      <c r="J73" s="8"/>
      <c r="K73" s="8"/>
      <c r="L73" s="8"/>
    </row>
    <row r="74">
      <c r="A74" s="5" t="s">
        <v>19</v>
      </c>
      <c r="B74" s="28">
        <v>4000000.0</v>
      </c>
      <c r="C74" s="8">
        <f>3/36*B74</f>
        <v>333333.3333</v>
      </c>
      <c r="D74" s="8">
        <f>12/36*B74</f>
        <v>1333333.333</v>
      </c>
      <c r="E74" s="8">
        <f>12/36*B74</f>
        <v>1333333.333</v>
      </c>
      <c r="F74" s="8">
        <f>9/36*B74</f>
        <v>1000000</v>
      </c>
      <c r="G74" s="8">
        <v>0.0</v>
      </c>
      <c r="H74" s="8">
        <v>0.0</v>
      </c>
      <c r="I74" s="8">
        <v>0.0</v>
      </c>
      <c r="J74" s="8">
        <v>0.0</v>
      </c>
      <c r="K74" s="8"/>
      <c r="L74" s="30"/>
    </row>
    <row r="75">
      <c r="A75" s="19" t="s">
        <v>26</v>
      </c>
      <c r="B75" s="31">
        <v>0.7</v>
      </c>
      <c r="C75" s="8">
        <f>max((SUM($C$72:C72)-$B$73-$B$74)*$B$75,0)</f>
        <v>20210563.79</v>
      </c>
      <c r="D75" s="8">
        <f t="shared" ref="D75:J75" si="26">(SUM($C$72:D72)-$B$73-$B$74)*$B$75-SUM($C$75:C75)</f>
        <v>19694559.84</v>
      </c>
      <c r="E75" s="8">
        <f t="shared" si="26"/>
        <v>10226021.45</v>
      </c>
      <c r="F75" s="8">
        <f t="shared" si="26"/>
        <v>7877823.935</v>
      </c>
      <c r="G75" s="8">
        <f t="shared" si="26"/>
        <v>6097738.719</v>
      </c>
      <c r="H75" s="8">
        <f t="shared" si="26"/>
        <v>4772143.345</v>
      </c>
      <c r="I75" s="8">
        <f t="shared" si="26"/>
        <v>3598044.586</v>
      </c>
      <c r="J75" s="8">
        <f t="shared" si="26"/>
        <v>2726939.054</v>
      </c>
      <c r="K75" s="8"/>
      <c r="L75" s="30"/>
    </row>
    <row r="76">
      <c r="A76" s="26" t="s">
        <v>27</v>
      </c>
      <c r="B76" s="26"/>
      <c r="C76" s="27">
        <f t="shared" ref="C76:J76" si="27">C72-C73-C74-C75</f>
        <v>12328336.86</v>
      </c>
      <c r="D76" s="27">
        <f t="shared" si="27"/>
        <v>7107192.311</v>
      </c>
      <c r="E76" s="27">
        <f t="shared" si="27"/>
        <v>3049247.29</v>
      </c>
      <c r="F76" s="27">
        <f t="shared" si="27"/>
        <v>2376210.258</v>
      </c>
      <c r="G76" s="27">
        <f t="shared" si="27"/>
        <v>2613316.594</v>
      </c>
      <c r="H76" s="27">
        <f t="shared" si="27"/>
        <v>2045204.291</v>
      </c>
      <c r="I76" s="27">
        <f t="shared" si="27"/>
        <v>1542019.108</v>
      </c>
      <c r="J76" s="27">
        <f t="shared" si="27"/>
        <v>1168688.166</v>
      </c>
      <c r="K76" s="8"/>
    </row>
    <row r="7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>
      <c r="A78" s="14" t="s">
        <v>28</v>
      </c>
      <c r="B78" s="15" t="s">
        <v>12</v>
      </c>
      <c r="C78" s="16">
        <v>2023.0</v>
      </c>
      <c r="D78" s="16">
        <v>2024.0</v>
      </c>
      <c r="E78" s="16">
        <v>2025.0</v>
      </c>
      <c r="F78" s="16">
        <v>2026.0</v>
      </c>
      <c r="G78" s="16">
        <v>2027.0</v>
      </c>
      <c r="H78" s="16">
        <v>2028.0</v>
      </c>
      <c r="I78" s="16">
        <v>2029.0</v>
      </c>
      <c r="J78" s="16">
        <v>2030.0</v>
      </c>
      <c r="K78" s="8"/>
      <c r="L78" s="12"/>
    </row>
    <row r="79">
      <c r="A79" s="5" t="s">
        <v>13</v>
      </c>
      <c r="B79" s="17">
        <v>750000.0</v>
      </c>
      <c r="C79" s="18">
        <f>B79*65%</f>
        <v>487500</v>
      </c>
      <c r="D79" s="18">
        <f>B79*65%</f>
        <v>487500</v>
      </c>
      <c r="E79" s="18">
        <f>B79*45%</f>
        <v>337500</v>
      </c>
      <c r="F79" s="18">
        <f>B79*40%</f>
        <v>300000</v>
      </c>
      <c r="G79" s="18">
        <f>B79*35%</f>
        <v>262500</v>
      </c>
      <c r="H79" s="18">
        <f>B79*30%</f>
        <v>225000</v>
      </c>
      <c r="I79" s="18">
        <f>B79*25%</f>
        <v>187500</v>
      </c>
      <c r="J79" s="18">
        <f>B79*20%</f>
        <v>150000</v>
      </c>
      <c r="K79" s="8"/>
      <c r="L79" s="8"/>
    </row>
    <row r="80">
      <c r="A80" s="19" t="s">
        <v>14</v>
      </c>
      <c r="B80" s="20">
        <v>34.99</v>
      </c>
      <c r="C80" s="22">
        <f t="shared" ref="C80:J80" si="28">B80</f>
        <v>34.99</v>
      </c>
      <c r="D80" s="22">
        <f t="shared" si="28"/>
        <v>34.99</v>
      </c>
      <c r="E80" s="22">
        <f t="shared" si="28"/>
        <v>34.99</v>
      </c>
      <c r="F80" s="22">
        <f t="shared" si="28"/>
        <v>34.99</v>
      </c>
      <c r="G80" s="22">
        <f t="shared" si="28"/>
        <v>34.99</v>
      </c>
      <c r="H80" s="22">
        <f t="shared" si="28"/>
        <v>34.99</v>
      </c>
      <c r="I80" s="22">
        <f t="shared" si="28"/>
        <v>34.99</v>
      </c>
      <c r="J80" s="22">
        <f t="shared" si="28"/>
        <v>34.99</v>
      </c>
    </row>
    <row r="81">
      <c r="A81" s="5" t="s">
        <v>15</v>
      </c>
      <c r="B81" s="23">
        <v>0.48</v>
      </c>
      <c r="C81" s="23">
        <v>0.51</v>
      </c>
      <c r="D81" s="25">
        <v>0.4</v>
      </c>
      <c r="E81" s="25">
        <v>0.3</v>
      </c>
      <c r="F81" s="25">
        <v>0.26</v>
      </c>
      <c r="G81" s="25">
        <v>0.23</v>
      </c>
      <c r="H81" s="25">
        <v>0.21</v>
      </c>
      <c r="I81" s="25">
        <v>0.19</v>
      </c>
      <c r="J81" s="25">
        <v>0.18</v>
      </c>
      <c r="K81" s="8"/>
      <c r="L81" s="8"/>
    </row>
    <row r="82">
      <c r="A82" s="19" t="s">
        <v>16</v>
      </c>
      <c r="B82" s="2">
        <f t="shared" ref="B82:J82" si="29">$B$14</f>
        <v>4.123535</v>
      </c>
      <c r="C82" s="2">
        <f t="shared" si="29"/>
        <v>4.123535</v>
      </c>
      <c r="D82" s="2">
        <f t="shared" si="29"/>
        <v>4.123535</v>
      </c>
      <c r="E82" s="2">
        <f t="shared" si="29"/>
        <v>4.123535</v>
      </c>
      <c r="F82" s="2">
        <f t="shared" si="29"/>
        <v>4.123535</v>
      </c>
      <c r="G82" s="2">
        <f t="shared" si="29"/>
        <v>4.123535</v>
      </c>
      <c r="H82" s="2">
        <f t="shared" si="29"/>
        <v>4.123535</v>
      </c>
      <c r="I82" s="2">
        <f t="shared" si="29"/>
        <v>4.123535</v>
      </c>
      <c r="J82" s="2">
        <f t="shared" si="29"/>
        <v>4.123535</v>
      </c>
    </row>
    <row r="83">
      <c r="A83" s="26" t="s">
        <v>17</v>
      </c>
      <c r="B83" s="27">
        <f t="shared" ref="B83:J83" si="30">B79*B80*B81*B82</f>
        <v>51941696.27</v>
      </c>
      <c r="C83" s="27">
        <f t="shared" si="30"/>
        <v>35872233.99</v>
      </c>
      <c r="D83" s="27">
        <f t="shared" si="30"/>
        <v>28135085.48</v>
      </c>
      <c r="E83" s="27">
        <f t="shared" si="30"/>
        <v>14608602.08</v>
      </c>
      <c r="F83" s="27">
        <f t="shared" si="30"/>
        <v>11254034.19</v>
      </c>
      <c r="G83" s="27">
        <f t="shared" si="30"/>
        <v>8711055.313</v>
      </c>
      <c r="H83" s="27">
        <f t="shared" si="30"/>
        <v>6817347.636</v>
      </c>
      <c r="I83" s="27">
        <f t="shared" si="30"/>
        <v>5140063.694</v>
      </c>
      <c r="J83" s="27">
        <f t="shared" si="30"/>
        <v>3895627.221</v>
      </c>
      <c r="K83" s="8"/>
      <c r="L83" s="8"/>
    </row>
    <row r="84">
      <c r="A84" s="19" t="s">
        <v>18</v>
      </c>
      <c r="B84" s="28">
        <v>3000000.0</v>
      </c>
      <c r="C84" s="8">
        <f>B84</f>
        <v>3000000</v>
      </c>
      <c r="D84" s="8"/>
      <c r="E84" s="8"/>
      <c r="F84" s="8"/>
      <c r="G84" s="8"/>
      <c r="H84" s="8"/>
      <c r="I84" s="8"/>
      <c r="J84" s="8"/>
      <c r="K84" s="8"/>
      <c r="L84" s="8"/>
    </row>
    <row r="85">
      <c r="A85" s="5" t="s">
        <v>19</v>
      </c>
      <c r="B85" s="17">
        <v>2.0E7</v>
      </c>
      <c r="C85" s="8">
        <f>3/36*B85</f>
        <v>1666666.667</v>
      </c>
      <c r="D85" s="8">
        <f>12/36*B85</f>
        <v>6666666.667</v>
      </c>
      <c r="E85" s="8">
        <f>12/36*B85</f>
        <v>6666666.667</v>
      </c>
      <c r="F85" s="8">
        <f>9/36*B85</f>
        <v>5000000</v>
      </c>
      <c r="G85" s="8">
        <v>0.0</v>
      </c>
      <c r="H85" s="8">
        <v>0.0</v>
      </c>
      <c r="I85" s="8">
        <v>0.0</v>
      </c>
      <c r="J85" s="8">
        <v>0.0</v>
      </c>
      <c r="L85" s="30"/>
      <c r="M85" s="32"/>
    </row>
    <row r="86">
      <c r="A86" s="19" t="s">
        <v>26</v>
      </c>
      <c r="B86" s="31">
        <v>0.35</v>
      </c>
      <c r="C86" s="8">
        <f>max((SUM($C$83:C83)-$B$84-$B$85)*$B$86,0)</f>
        <v>4505281.896</v>
      </c>
      <c r="D86" s="8">
        <f t="shared" ref="D86:J86" si="31">(SUM($C$83:D83)-$B$84-$B$85)*$B$86-SUM($C$86:C86)</f>
        <v>9847279.919</v>
      </c>
      <c r="E86" s="8">
        <f t="shared" si="31"/>
        <v>5113010.727</v>
      </c>
      <c r="F86" s="8">
        <f t="shared" si="31"/>
        <v>3938911.967</v>
      </c>
      <c r="G86" s="8">
        <f t="shared" si="31"/>
        <v>3048869.359</v>
      </c>
      <c r="H86" s="8">
        <f t="shared" si="31"/>
        <v>2386071.673</v>
      </c>
      <c r="I86" s="8">
        <f t="shared" si="31"/>
        <v>1799022.293</v>
      </c>
      <c r="J86" s="8">
        <f t="shared" si="31"/>
        <v>1363469.527</v>
      </c>
      <c r="L86" s="30"/>
    </row>
    <row r="87">
      <c r="A87" s="26" t="s">
        <v>27</v>
      </c>
      <c r="B87" s="26"/>
      <c r="C87" s="27">
        <f t="shared" ref="C87:J87" si="32">C83-C84-C85-C86</f>
        <v>26700285.43</v>
      </c>
      <c r="D87" s="27">
        <f t="shared" si="32"/>
        <v>11621138.9</v>
      </c>
      <c r="E87" s="27">
        <f t="shared" si="32"/>
        <v>2828924.683</v>
      </c>
      <c r="F87" s="27">
        <f t="shared" si="32"/>
        <v>2315122.225</v>
      </c>
      <c r="G87" s="27">
        <f t="shared" si="32"/>
        <v>5662185.953</v>
      </c>
      <c r="H87" s="27">
        <f t="shared" si="32"/>
        <v>4431275.963</v>
      </c>
      <c r="I87" s="27">
        <f t="shared" si="32"/>
        <v>3341041.401</v>
      </c>
      <c r="J87" s="27">
        <f t="shared" si="32"/>
        <v>2532157.693</v>
      </c>
    </row>
    <row r="88">
      <c r="L88" s="8"/>
    </row>
    <row r="89">
      <c r="A89" s="14" t="s">
        <v>29</v>
      </c>
      <c r="B89" s="15" t="s">
        <v>12</v>
      </c>
      <c r="C89" s="16">
        <v>2023.0</v>
      </c>
      <c r="D89" s="16">
        <v>2024.0</v>
      </c>
      <c r="E89" s="16">
        <v>2025.0</v>
      </c>
      <c r="F89" s="16">
        <v>2026.0</v>
      </c>
      <c r="G89" s="16">
        <v>2027.0</v>
      </c>
      <c r="H89" s="16">
        <v>2028.0</v>
      </c>
      <c r="I89" s="16">
        <v>2029.0</v>
      </c>
      <c r="J89" s="16">
        <v>2030.0</v>
      </c>
      <c r="K89" s="8"/>
      <c r="L89" s="12"/>
    </row>
    <row r="90">
      <c r="A90" s="5" t="s">
        <v>13</v>
      </c>
      <c r="B90" s="17">
        <v>750000.0</v>
      </c>
      <c r="C90" s="8"/>
      <c r="D90" s="18">
        <f>B90*80%</f>
        <v>600000</v>
      </c>
      <c r="E90" s="18">
        <f>B90*50%</f>
        <v>375000</v>
      </c>
      <c r="F90" s="18">
        <f>B90*45%</f>
        <v>337500</v>
      </c>
      <c r="G90" s="18">
        <f>B90*40%</f>
        <v>300000</v>
      </c>
      <c r="H90" s="18">
        <f>B90*35%</f>
        <v>262500</v>
      </c>
      <c r="I90" s="18">
        <f>B90*30%</f>
        <v>225000</v>
      </c>
      <c r="J90" s="18">
        <f>B90*25%</f>
        <v>187500</v>
      </c>
      <c r="K90" s="8"/>
      <c r="L90" s="8"/>
    </row>
    <row r="91">
      <c r="A91" s="19" t="s">
        <v>14</v>
      </c>
      <c r="B91" s="20">
        <v>34.99</v>
      </c>
      <c r="C91" s="21"/>
      <c r="D91" s="22">
        <f>B91</f>
        <v>34.99</v>
      </c>
      <c r="E91" s="22">
        <f t="shared" ref="E91:J91" si="33">D91</f>
        <v>34.99</v>
      </c>
      <c r="F91" s="22">
        <f t="shared" si="33"/>
        <v>34.99</v>
      </c>
      <c r="G91" s="22">
        <f t="shared" si="33"/>
        <v>34.99</v>
      </c>
      <c r="H91" s="22">
        <f t="shared" si="33"/>
        <v>34.99</v>
      </c>
      <c r="I91" s="22">
        <f t="shared" si="33"/>
        <v>34.99</v>
      </c>
      <c r="J91" s="22">
        <f t="shared" si="33"/>
        <v>34.99</v>
      </c>
    </row>
    <row r="92">
      <c r="A92" s="5" t="s">
        <v>15</v>
      </c>
      <c r="B92" s="23">
        <v>0.48</v>
      </c>
      <c r="C92" s="24"/>
      <c r="D92" s="23">
        <v>0.49</v>
      </c>
      <c r="E92" s="25">
        <v>0.39</v>
      </c>
      <c r="F92" s="25">
        <v>0.3</v>
      </c>
      <c r="G92" s="25">
        <v>0.26</v>
      </c>
      <c r="H92" s="25">
        <v>0.23</v>
      </c>
      <c r="I92" s="25">
        <v>0.21</v>
      </c>
      <c r="J92" s="25">
        <v>0.19</v>
      </c>
      <c r="K92" s="8"/>
      <c r="L92" s="8"/>
    </row>
    <row r="93">
      <c r="A93" s="19" t="s">
        <v>16</v>
      </c>
      <c r="B93" s="2">
        <f>$B$14</f>
        <v>4.123535</v>
      </c>
      <c r="D93" s="2">
        <f t="shared" ref="D93:J93" si="34">$B$14</f>
        <v>4.123535</v>
      </c>
      <c r="E93" s="2">
        <f t="shared" si="34"/>
        <v>4.123535</v>
      </c>
      <c r="F93" s="2">
        <f t="shared" si="34"/>
        <v>4.123535</v>
      </c>
      <c r="G93" s="2">
        <f t="shared" si="34"/>
        <v>4.123535</v>
      </c>
      <c r="H93" s="2">
        <f t="shared" si="34"/>
        <v>4.123535</v>
      </c>
      <c r="I93" s="2">
        <f t="shared" si="34"/>
        <v>4.123535</v>
      </c>
      <c r="J93" s="2">
        <f t="shared" si="34"/>
        <v>4.123535</v>
      </c>
    </row>
    <row r="94">
      <c r="A94" s="26" t="s">
        <v>17</v>
      </c>
      <c r="B94" s="27">
        <f>B90*B91*B92*B93</f>
        <v>51941696.27</v>
      </c>
      <c r="C94" s="27"/>
      <c r="D94" s="27">
        <f t="shared" ref="D94:J94" si="35">D90*D91*D92*D93</f>
        <v>42419051.96</v>
      </c>
      <c r="E94" s="27">
        <f t="shared" si="35"/>
        <v>21101314.11</v>
      </c>
      <c r="F94" s="27">
        <f t="shared" si="35"/>
        <v>14608602.08</v>
      </c>
      <c r="G94" s="27">
        <f t="shared" si="35"/>
        <v>11254034.19</v>
      </c>
      <c r="H94" s="27">
        <f t="shared" si="35"/>
        <v>8711055.313</v>
      </c>
      <c r="I94" s="27">
        <f t="shared" si="35"/>
        <v>6817347.636</v>
      </c>
      <c r="J94" s="27">
        <f t="shared" si="35"/>
        <v>5140063.694</v>
      </c>
      <c r="K94" s="8"/>
      <c r="L94" s="8"/>
    </row>
    <row r="95">
      <c r="A95" s="19" t="s">
        <v>18</v>
      </c>
      <c r="B95" s="28">
        <v>3000000.0</v>
      </c>
      <c r="C95" s="8"/>
      <c r="D95" s="8">
        <f>B95</f>
        <v>3000000</v>
      </c>
      <c r="K95" s="8"/>
      <c r="L95" s="8"/>
    </row>
    <row r="96">
      <c r="A96" s="5" t="s">
        <v>19</v>
      </c>
      <c r="B96" s="17">
        <v>1.2E7</v>
      </c>
      <c r="C96" s="8"/>
      <c r="D96" s="8">
        <f>9/36*B96</f>
        <v>3000000</v>
      </c>
      <c r="E96" s="8">
        <f>12/36*B96</f>
        <v>4000000</v>
      </c>
      <c r="F96" s="8">
        <f>12/36*B96</f>
        <v>4000000</v>
      </c>
      <c r="G96" s="8">
        <f>3/36*B96</f>
        <v>1000000</v>
      </c>
      <c r="H96" s="8">
        <v>0.0</v>
      </c>
      <c r="I96" s="8">
        <v>0.0</v>
      </c>
      <c r="J96" s="8">
        <v>0.0</v>
      </c>
      <c r="L96" s="30"/>
      <c r="M96" s="32"/>
    </row>
    <row r="97">
      <c r="A97" s="19" t="s">
        <v>26</v>
      </c>
      <c r="B97" s="31">
        <v>0.5</v>
      </c>
      <c r="C97" s="8"/>
      <c r="D97" s="8">
        <f>max((SUM($D$94:D94)-$B$95-$B$96)*$B$97,0)</f>
        <v>13709525.98</v>
      </c>
      <c r="E97" s="8">
        <f t="shared" ref="E97:J97" si="36">(SUM($C$94:E94)-$B$95-$B$96)*$B$97-SUM($C$97:D97)</f>
        <v>10550657.06</v>
      </c>
      <c r="F97" s="8">
        <f t="shared" si="36"/>
        <v>7304301.039</v>
      </c>
      <c r="G97" s="8">
        <f t="shared" si="36"/>
        <v>5627017.096</v>
      </c>
      <c r="H97" s="8">
        <f t="shared" si="36"/>
        <v>4355527.656</v>
      </c>
      <c r="I97" s="8">
        <f t="shared" si="36"/>
        <v>3408673.818</v>
      </c>
      <c r="J97" s="8">
        <f t="shared" si="36"/>
        <v>2570031.847</v>
      </c>
      <c r="L97" s="30"/>
    </row>
    <row r="98">
      <c r="A98" s="26" t="s">
        <v>27</v>
      </c>
      <c r="B98" s="26"/>
      <c r="C98" s="27"/>
      <c r="D98" s="27">
        <f t="shared" ref="D98:J98" si="37">D94-D95-D96-D97</f>
        <v>22709525.98</v>
      </c>
      <c r="E98" s="27">
        <f t="shared" si="37"/>
        <v>6550657.056</v>
      </c>
      <c r="F98" s="27">
        <f t="shared" si="37"/>
        <v>3304301.039</v>
      </c>
      <c r="G98" s="27">
        <f t="shared" si="37"/>
        <v>4627017.096</v>
      </c>
      <c r="H98" s="27">
        <f t="shared" si="37"/>
        <v>4355527.656</v>
      </c>
      <c r="I98" s="27">
        <f t="shared" si="37"/>
        <v>3408673.818</v>
      </c>
      <c r="J98" s="27">
        <f t="shared" si="37"/>
        <v>2570031.847</v>
      </c>
      <c r="L98" s="30"/>
    </row>
    <row r="99">
      <c r="L99" s="8"/>
    </row>
    <row r="100">
      <c r="A100" s="14" t="s">
        <v>30</v>
      </c>
      <c r="B100" s="15" t="s">
        <v>12</v>
      </c>
      <c r="C100" s="16">
        <v>2023.0</v>
      </c>
      <c r="D100" s="16">
        <v>2024.0</v>
      </c>
      <c r="E100" s="16">
        <v>2025.0</v>
      </c>
      <c r="F100" s="16">
        <v>2026.0</v>
      </c>
      <c r="G100" s="16">
        <v>2027.0</v>
      </c>
      <c r="H100" s="16">
        <v>2028.0</v>
      </c>
      <c r="I100" s="16">
        <v>2029.0</v>
      </c>
      <c r="J100" s="16">
        <v>2030.0</v>
      </c>
      <c r="L100" s="8"/>
    </row>
    <row r="101">
      <c r="A101" s="5" t="s">
        <v>13</v>
      </c>
      <c r="B101" s="17">
        <v>750000.0</v>
      </c>
      <c r="C101" s="8"/>
      <c r="D101" s="18">
        <f>B101*65%</f>
        <v>487500</v>
      </c>
      <c r="E101" s="18">
        <f>B101*65%</f>
        <v>487500</v>
      </c>
      <c r="F101" s="18">
        <f>B101*45%</f>
        <v>337500</v>
      </c>
      <c r="G101" s="18">
        <f>B101*40%</f>
        <v>300000</v>
      </c>
      <c r="H101" s="18">
        <f>B101*35%</f>
        <v>262500</v>
      </c>
      <c r="I101" s="18">
        <f>B101*30%</f>
        <v>225000</v>
      </c>
      <c r="J101" s="18">
        <f>B101*25%</f>
        <v>187500</v>
      </c>
      <c r="L101" s="8"/>
    </row>
    <row r="102">
      <c r="A102" s="19" t="s">
        <v>14</v>
      </c>
      <c r="B102" s="33">
        <v>34.99</v>
      </c>
      <c r="C102" s="21"/>
      <c r="D102" s="22">
        <f>B102</f>
        <v>34.99</v>
      </c>
      <c r="E102" s="22">
        <f t="shared" ref="E102:J102" si="38">D102</f>
        <v>34.99</v>
      </c>
      <c r="F102" s="22">
        <f t="shared" si="38"/>
        <v>34.99</v>
      </c>
      <c r="G102" s="22">
        <f t="shared" si="38"/>
        <v>34.99</v>
      </c>
      <c r="H102" s="22">
        <f t="shared" si="38"/>
        <v>34.99</v>
      </c>
      <c r="I102" s="22">
        <f t="shared" si="38"/>
        <v>34.99</v>
      </c>
      <c r="J102" s="22">
        <f t="shared" si="38"/>
        <v>34.99</v>
      </c>
      <c r="L102" s="8"/>
    </row>
    <row r="103">
      <c r="A103" s="5" t="s">
        <v>15</v>
      </c>
      <c r="B103" s="23">
        <v>0.48</v>
      </c>
      <c r="C103" s="24"/>
      <c r="D103" s="23">
        <v>0.51</v>
      </c>
      <c r="E103" s="25">
        <v>0.4</v>
      </c>
      <c r="F103" s="25">
        <v>0.3</v>
      </c>
      <c r="G103" s="25">
        <v>0.26</v>
      </c>
      <c r="H103" s="25">
        <v>0.23</v>
      </c>
      <c r="I103" s="25">
        <v>0.21</v>
      </c>
      <c r="J103" s="25">
        <v>0.19</v>
      </c>
      <c r="L103" s="8"/>
    </row>
    <row r="104">
      <c r="A104" s="19" t="s">
        <v>16</v>
      </c>
      <c r="B104" s="2">
        <f>$B$14</f>
        <v>4.123535</v>
      </c>
      <c r="D104" s="2">
        <f t="shared" ref="D104:J104" si="39">$B$14</f>
        <v>4.123535</v>
      </c>
      <c r="E104" s="2">
        <f t="shared" si="39"/>
        <v>4.123535</v>
      </c>
      <c r="F104" s="2">
        <f t="shared" si="39"/>
        <v>4.123535</v>
      </c>
      <c r="G104" s="2">
        <f t="shared" si="39"/>
        <v>4.123535</v>
      </c>
      <c r="H104" s="2">
        <f t="shared" si="39"/>
        <v>4.123535</v>
      </c>
      <c r="I104" s="2">
        <f t="shared" si="39"/>
        <v>4.123535</v>
      </c>
      <c r="J104" s="2">
        <f t="shared" si="39"/>
        <v>4.123535</v>
      </c>
      <c r="L104" s="8"/>
    </row>
    <row r="105">
      <c r="A105" s="26" t="s">
        <v>17</v>
      </c>
      <c r="B105" s="27">
        <f t="shared" ref="B105:J105" si="40">B101*B102*B103*B104</f>
        <v>51941696.27</v>
      </c>
      <c r="C105" s="27">
        <f t="shared" si="40"/>
        <v>0</v>
      </c>
      <c r="D105" s="27">
        <f t="shared" si="40"/>
        <v>35872233.99</v>
      </c>
      <c r="E105" s="27">
        <f t="shared" si="40"/>
        <v>28135085.48</v>
      </c>
      <c r="F105" s="27">
        <f t="shared" si="40"/>
        <v>14608602.08</v>
      </c>
      <c r="G105" s="27">
        <f t="shared" si="40"/>
        <v>11254034.19</v>
      </c>
      <c r="H105" s="27">
        <f t="shared" si="40"/>
        <v>8711055.313</v>
      </c>
      <c r="I105" s="27">
        <f t="shared" si="40"/>
        <v>6817347.636</v>
      </c>
      <c r="J105" s="27">
        <f t="shared" si="40"/>
        <v>5140063.694</v>
      </c>
      <c r="L105" s="8"/>
    </row>
    <row r="106">
      <c r="A106" s="19" t="s">
        <v>18</v>
      </c>
      <c r="B106" s="28">
        <v>3000000.0</v>
      </c>
      <c r="C106" s="8"/>
      <c r="D106" s="8">
        <f>B106</f>
        <v>3000000</v>
      </c>
      <c r="E106" s="8"/>
      <c r="F106" s="8"/>
      <c r="G106" s="8"/>
      <c r="H106" s="8"/>
      <c r="I106" s="8"/>
      <c r="J106" s="8"/>
      <c r="L106" s="8"/>
    </row>
    <row r="107">
      <c r="A107" s="5" t="s">
        <v>19</v>
      </c>
      <c r="B107" s="17">
        <v>1.6E7</v>
      </c>
      <c r="C107" s="8"/>
      <c r="D107" s="8">
        <f>3/36*B107</f>
        <v>1333333.333</v>
      </c>
      <c r="E107" s="8">
        <f>12/36*B107</f>
        <v>5333333.333</v>
      </c>
      <c r="F107" s="8">
        <f>12/36*B107</f>
        <v>5333333.333</v>
      </c>
      <c r="G107" s="8">
        <f>9/36*B107</f>
        <v>4000000</v>
      </c>
      <c r="H107" s="8">
        <v>0.0</v>
      </c>
      <c r="I107" s="8">
        <v>0.0</v>
      </c>
      <c r="J107" s="8">
        <v>0.0</v>
      </c>
      <c r="L107" s="30"/>
    </row>
    <row r="108">
      <c r="A108" s="19" t="s">
        <v>26</v>
      </c>
      <c r="B108" s="31">
        <v>0.45</v>
      </c>
      <c r="C108" s="8"/>
      <c r="D108" s="8">
        <f>max((SUM($D$105:D105)-$B$106-$B$107)*$B$108,0)</f>
        <v>7592505.295</v>
      </c>
      <c r="E108" s="8">
        <f t="shared" ref="E108:J108" si="41">max((SUM($D$105:E105)-$B$106-$B$107)*$B$108-SUM($D$108:D108),0)</f>
        <v>12660788.47</v>
      </c>
      <c r="F108" s="8">
        <f t="shared" si="41"/>
        <v>6573870.935</v>
      </c>
      <c r="G108" s="8">
        <f t="shared" si="41"/>
        <v>5064315.387</v>
      </c>
      <c r="H108" s="8">
        <f t="shared" si="41"/>
        <v>3919974.891</v>
      </c>
      <c r="I108" s="8">
        <f t="shared" si="41"/>
        <v>3067806.436</v>
      </c>
      <c r="J108" s="8">
        <f t="shared" si="41"/>
        <v>2313028.662</v>
      </c>
      <c r="L108" s="30"/>
    </row>
    <row r="109">
      <c r="A109" s="26" t="s">
        <v>27</v>
      </c>
      <c r="B109" s="26"/>
      <c r="C109" s="27">
        <f t="shared" ref="C109:J109" si="42">C105-C106-C107-C108</f>
        <v>0</v>
      </c>
      <c r="D109" s="27">
        <f t="shared" si="42"/>
        <v>23946395.36</v>
      </c>
      <c r="E109" s="27">
        <f t="shared" si="42"/>
        <v>10140963.68</v>
      </c>
      <c r="F109" s="27">
        <f t="shared" si="42"/>
        <v>2701397.809</v>
      </c>
      <c r="G109" s="27">
        <f t="shared" si="42"/>
        <v>2189718.806</v>
      </c>
      <c r="H109" s="27">
        <f t="shared" si="42"/>
        <v>4791080.422</v>
      </c>
      <c r="I109" s="27">
        <f t="shared" si="42"/>
        <v>3749541.2</v>
      </c>
      <c r="J109" s="27">
        <f t="shared" si="42"/>
        <v>2827035.032</v>
      </c>
      <c r="L109" s="8"/>
    </row>
    <row r="110">
      <c r="L110" s="8"/>
    </row>
    <row r="111">
      <c r="A111" s="14" t="s">
        <v>31</v>
      </c>
      <c r="B111" s="15" t="s">
        <v>12</v>
      </c>
      <c r="C111" s="16">
        <v>2023.0</v>
      </c>
      <c r="D111" s="16">
        <v>2024.0</v>
      </c>
      <c r="E111" s="16">
        <v>2025.0</v>
      </c>
      <c r="F111" s="16">
        <v>2026.0</v>
      </c>
      <c r="G111" s="16">
        <v>2027.0</v>
      </c>
      <c r="H111" s="16">
        <v>2028.0</v>
      </c>
      <c r="I111" s="16">
        <v>2029.0</v>
      </c>
      <c r="J111" s="16">
        <v>2030.0</v>
      </c>
      <c r="L111" s="12"/>
    </row>
    <row r="112">
      <c r="A112" s="5" t="s">
        <v>13</v>
      </c>
      <c r="B112" s="17">
        <v>750000.0</v>
      </c>
      <c r="C112" s="8"/>
      <c r="D112" s="8"/>
      <c r="E112" s="18">
        <f>B112*80%</f>
        <v>600000</v>
      </c>
      <c r="F112" s="18">
        <f>B112*50%</f>
        <v>375000</v>
      </c>
      <c r="G112" s="18">
        <f>B112*45%</f>
        <v>337500</v>
      </c>
      <c r="H112" s="18">
        <f>B112*40%</f>
        <v>300000</v>
      </c>
      <c r="I112" s="18">
        <f>B112*35%</f>
        <v>262500</v>
      </c>
      <c r="J112" s="18">
        <f>B112*30%</f>
        <v>225000</v>
      </c>
    </row>
    <row r="113">
      <c r="A113" s="19" t="s">
        <v>14</v>
      </c>
      <c r="B113" s="20">
        <v>29.99</v>
      </c>
      <c r="C113" s="21"/>
      <c r="D113" s="22"/>
      <c r="E113" s="22">
        <f>B113</f>
        <v>29.99</v>
      </c>
      <c r="F113" s="22">
        <f t="shared" ref="F113:J113" si="43">E113</f>
        <v>29.99</v>
      </c>
      <c r="G113" s="22">
        <f t="shared" si="43"/>
        <v>29.99</v>
      </c>
      <c r="H113" s="22">
        <f t="shared" si="43"/>
        <v>29.99</v>
      </c>
      <c r="I113" s="22">
        <f t="shared" si="43"/>
        <v>29.99</v>
      </c>
      <c r="J113" s="22">
        <f t="shared" si="43"/>
        <v>29.99</v>
      </c>
    </row>
    <row r="114">
      <c r="A114" s="5" t="s">
        <v>15</v>
      </c>
      <c r="B114" s="23">
        <v>0.48</v>
      </c>
      <c r="C114" s="24"/>
      <c r="D114" s="24"/>
      <c r="E114" s="23">
        <v>0.49</v>
      </c>
      <c r="F114" s="25">
        <v>0.39</v>
      </c>
      <c r="G114" s="25">
        <v>0.3</v>
      </c>
      <c r="H114" s="25">
        <v>0.26</v>
      </c>
      <c r="I114" s="25">
        <v>0.23</v>
      </c>
      <c r="J114" s="25">
        <v>0.21</v>
      </c>
    </row>
    <row r="115">
      <c r="A115" s="19" t="s">
        <v>16</v>
      </c>
      <c r="B115" s="2">
        <f>$B$14</f>
        <v>4.123535</v>
      </c>
      <c r="E115" s="2">
        <f t="shared" ref="E115:J115" si="44">$B$14</f>
        <v>4.123535</v>
      </c>
      <c r="F115" s="2">
        <f t="shared" si="44"/>
        <v>4.123535</v>
      </c>
      <c r="G115" s="2">
        <f t="shared" si="44"/>
        <v>4.123535</v>
      </c>
      <c r="H115" s="2">
        <f t="shared" si="44"/>
        <v>4.123535</v>
      </c>
      <c r="I115" s="2">
        <f t="shared" si="44"/>
        <v>4.123535</v>
      </c>
      <c r="J115" s="2">
        <f t="shared" si="44"/>
        <v>4.123535</v>
      </c>
    </row>
    <row r="116">
      <c r="A116" s="26" t="s">
        <v>17</v>
      </c>
      <c r="B116" s="27">
        <f t="shared" ref="B116:J116" si="45">B112*B113*B114*B115</f>
        <v>44519333.27</v>
      </c>
      <c r="C116" s="27">
        <f t="shared" si="45"/>
        <v>0</v>
      </c>
      <c r="D116" s="27">
        <f t="shared" si="45"/>
        <v>0</v>
      </c>
      <c r="E116" s="27">
        <f t="shared" si="45"/>
        <v>36357455.51</v>
      </c>
      <c r="F116" s="27">
        <f t="shared" si="45"/>
        <v>18085979.14</v>
      </c>
      <c r="G116" s="27">
        <f t="shared" si="45"/>
        <v>12521062.48</v>
      </c>
      <c r="H116" s="27">
        <f t="shared" si="45"/>
        <v>9645855.543</v>
      </c>
      <c r="I116" s="27">
        <f t="shared" si="45"/>
        <v>7466263.184</v>
      </c>
      <c r="J116" s="27">
        <f t="shared" si="45"/>
        <v>5843162.492</v>
      </c>
      <c r="L116" s="8"/>
    </row>
    <row r="117">
      <c r="A117" s="19" t="s">
        <v>18</v>
      </c>
      <c r="B117" s="17">
        <v>2000000.0</v>
      </c>
      <c r="C117" s="8"/>
      <c r="D117" s="8"/>
      <c r="E117" s="8">
        <v>3000000.0</v>
      </c>
      <c r="F117" s="8"/>
      <c r="G117" s="8"/>
      <c r="H117" s="8"/>
      <c r="I117" s="8"/>
      <c r="J117" s="8"/>
      <c r="L117" s="8"/>
    </row>
    <row r="118">
      <c r="A118" s="5" t="s">
        <v>19</v>
      </c>
      <c r="B118" s="17">
        <v>8000000.0</v>
      </c>
      <c r="C118" s="8"/>
      <c r="D118" s="8"/>
      <c r="E118" s="8">
        <f>9/36*B118</f>
        <v>2000000</v>
      </c>
      <c r="F118" s="8">
        <f>12/36*B118</f>
        <v>2666666.667</v>
      </c>
      <c r="G118" s="8">
        <f>12/36*B118</f>
        <v>2666666.667</v>
      </c>
      <c r="H118" s="8">
        <f>3/36*B118</f>
        <v>666666.6667</v>
      </c>
      <c r="I118" s="8">
        <v>0.0</v>
      </c>
      <c r="J118" s="8">
        <v>0.0</v>
      </c>
      <c r="L118" s="30"/>
    </row>
    <row r="119">
      <c r="A119" s="19" t="s">
        <v>26</v>
      </c>
      <c r="B119" s="31">
        <v>0.45</v>
      </c>
      <c r="C119" s="8"/>
      <c r="D119" s="8"/>
      <c r="E119" s="8">
        <f t="shared" ref="E119:J119" si="46">max((SUM($D$116:E116)-$B$117-$B$118)*$B$119-SUM($D$119:D119),0)</f>
        <v>11860854.98</v>
      </c>
      <c r="F119" s="8">
        <f t="shared" si="46"/>
        <v>8138690.614</v>
      </c>
      <c r="G119" s="8">
        <f t="shared" si="46"/>
        <v>5634478.117</v>
      </c>
      <c r="H119" s="8">
        <f t="shared" si="46"/>
        <v>4340634.994</v>
      </c>
      <c r="I119" s="8">
        <f t="shared" si="46"/>
        <v>3359818.433</v>
      </c>
      <c r="J119" s="8">
        <f t="shared" si="46"/>
        <v>2629423.121</v>
      </c>
      <c r="L119" s="30"/>
    </row>
    <row r="120">
      <c r="A120" s="26" t="s">
        <v>27</v>
      </c>
      <c r="B120" s="26"/>
      <c r="C120" s="27">
        <f t="shared" ref="C120:J120" si="47">C116-C117-C118-C119</f>
        <v>0</v>
      </c>
      <c r="D120" s="27">
        <f t="shared" si="47"/>
        <v>0</v>
      </c>
      <c r="E120" s="27">
        <f t="shared" si="47"/>
        <v>19496600.53</v>
      </c>
      <c r="F120" s="27">
        <f t="shared" si="47"/>
        <v>7280621.862</v>
      </c>
      <c r="G120" s="27">
        <f t="shared" si="47"/>
        <v>4219917.699</v>
      </c>
      <c r="H120" s="27">
        <f t="shared" si="47"/>
        <v>4638553.882</v>
      </c>
      <c r="I120" s="27">
        <f t="shared" si="47"/>
        <v>4106444.751</v>
      </c>
      <c r="J120" s="27">
        <f t="shared" si="47"/>
        <v>3213739.371</v>
      </c>
      <c r="K120" s="8"/>
    </row>
    <row r="1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>
      <c r="A122" s="14" t="s">
        <v>32</v>
      </c>
      <c r="B122" s="34"/>
      <c r="C122" s="16">
        <v>2023.0</v>
      </c>
      <c r="D122" s="16">
        <v>2024.0</v>
      </c>
      <c r="E122" s="16">
        <v>2025.0</v>
      </c>
      <c r="F122" s="16">
        <v>2026.0</v>
      </c>
      <c r="G122" s="16">
        <v>2027.0</v>
      </c>
      <c r="H122" s="16">
        <v>2028.0</v>
      </c>
      <c r="I122" s="16">
        <v>2029.0</v>
      </c>
      <c r="J122" s="16">
        <v>2030.0</v>
      </c>
      <c r="K122" s="8"/>
      <c r="L122" s="12"/>
    </row>
    <row r="123">
      <c r="A123" s="19" t="s">
        <v>33</v>
      </c>
      <c r="C123" s="8"/>
      <c r="D123" s="28">
        <v>0.0</v>
      </c>
      <c r="E123" s="28">
        <v>0.0</v>
      </c>
      <c r="F123" s="28">
        <v>0.0</v>
      </c>
      <c r="G123" s="28">
        <v>0.0</v>
      </c>
      <c r="H123" s="28">
        <v>0.0</v>
      </c>
      <c r="I123" s="17">
        <v>3.0E8</v>
      </c>
      <c r="J123" s="17">
        <v>3.8E8</v>
      </c>
      <c r="K123" s="8"/>
      <c r="L123" s="8"/>
    </row>
    <row r="124">
      <c r="A124" s="19" t="s">
        <v>34</v>
      </c>
      <c r="C124" s="8"/>
      <c r="D124" s="28">
        <v>0.0</v>
      </c>
      <c r="E124" s="28">
        <v>0.0</v>
      </c>
      <c r="F124" s="17">
        <v>4.0E7</v>
      </c>
      <c r="G124" s="17">
        <v>8.0E7</v>
      </c>
      <c r="H124" s="17">
        <v>1.3E8</v>
      </c>
      <c r="I124" s="17">
        <v>1.8E8</v>
      </c>
      <c r="J124" s="17">
        <v>2.4E8</v>
      </c>
      <c r="K124" s="8"/>
      <c r="L124" s="8"/>
    </row>
    <row r="125">
      <c r="A125" s="19" t="s">
        <v>35</v>
      </c>
      <c r="B125" s="31">
        <v>0.75</v>
      </c>
      <c r="C125" s="8"/>
      <c r="D125" s="8">
        <f t="shared" ref="D125:J125" si="48">D123*$B$125</f>
        <v>0</v>
      </c>
      <c r="E125" s="8">
        <f t="shared" si="48"/>
        <v>0</v>
      </c>
      <c r="F125" s="8">
        <f t="shared" si="48"/>
        <v>0</v>
      </c>
      <c r="G125" s="8">
        <f t="shared" si="48"/>
        <v>0</v>
      </c>
      <c r="H125" s="8">
        <f t="shared" si="48"/>
        <v>0</v>
      </c>
      <c r="I125" s="8">
        <f t="shared" si="48"/>
        <v>225000000</v>
      </c>
      <c r="J125" s="8">
        <f t="shared" si="48"/>
        <v>285000000</v>
      </c>
      <c r="K125" s="8"/>
      <c r="L125" s="8"/>
    </row>
    <row r="126">
      <c r="A126" s="19" t="s">
        <v>36</v>
      </c>
      <c r="B126" s="35">
        <v>0.35</v>
      </c>
      <c r="D126" s="8">
        <f t="shared" ref="D126:J126" si="49">D124*$B$126</f>
        <v>0</v>
      </c>
      <c r="E126" s="8">
        <f t="shared" si="49"/>
        <v>0</v>
      </c>
      <c r="F126" s="8">
        <f t="shared" si="49"/>
        <v>14000000</v>
      </c>
      <c r="G126" s="8">
        <f t="shared" si="49"/>
        <v>28000000</v>
      </c>
      <c r="H126" s="8">
        <f t="shared" si="49"/>
        <v>45500000</v>
      </c>
      <c r="I126" s="8">
        <f t="shared" si="49"/>
        <v>63000000</v>
      </c>
      <c r="J126" s="8">
        <f t="shared" si="49"/>
        <v>84000000</v>
      </c>
      <c r="K126" s="8"/>
      <c r="L126" s="8"/>
    </row>
    <row r="127">
      <c r="K127" s="8"/>
      <c r="L127" s="8"/>
    </row>
    <row r="128">
      <c r="A128" s="36" t="s">
        <v>37</v>
      </c>
      <c r="B128" s="34"/>
      <c r="C128" s="16">
        <v>2023.0</v>
      </c>
      <c r="D128" s="16">
        <v>2024.0</v>
      </c>
      <c r="E128" s="16">
        <v>2025.0</v>
      </c>
      <c r="F128" s="16">
        <v>2026.0</v>
      </c>
      <c r="G128" s="16">
        <v>2027.0</v>
      </c>
      <c r="H128" s="16">
        <v>2028.0</v>
      </c>
      <c r="I128" s="16">
        <v>2029.0</v>
      </c>
      <c r="J128" s="16">
        <v>2030.0</v>
      </c>
      <c r="K128" s="8"/>
      <c r="L128" s="8"/>
    </row>
    <row r="129">
      <c r="A129" s="5" t="s">
        <v>38</v>
      </c>
      <c r="C129" s="28">
        <v>6.5E7</v>
      </c>
      <c r="D129" s="28">
        <f t="shared" ref="D129:J129" si="50">C129+5000000</f>
        <v>70000000</v>
      </c>
      <c r="E129" s="28">
        <f t="shared" si="50"/>
        <v>75000000</v>
      </c>
      <c r="F129" s="28">
        <f t="shared" si="50"/>
        <v>80000000</v>
      </c>
      <c r="G129" s="28">
        <f t="shared" si="50"/>
        <v>85000000</v>
      </c>
      <c r="H129" s="28">
        <f t="shared" si="50"/>
        <v>90000000</v>
      </c>
      <c r="I129" s="28">
        <f t="shared" si="50"/>
        <v>95000000</v>
      </c>
      <c r="J129" s="28">
        <f t="shared" si="50"/>
        <v>100000000</v>
      </c>
      <c r="K129" s="8"/>
      <c r="L129" s="8"/>
    </row>
    <row r="130">
      <c r="A130" s="19" t="s">
        <v>39</v>
      </c>
      <c r="B130" s="31">
        <v>0.14</v>
      </c>
      <c r="C130" s="18">
        <v>5.5E7</v>
      </c>
      <c r="D130" s="8">
        <f t="shared" ref="D130:J130" si="51">C130*(1+$B$130)</f>
        <v>62700000</v>
      </c>
      <c r="E130" s="8">
        <f t="shared" si="51"/>
        <v>71478000</v>
      </c>
      <c r="F130" s="8">
        <f t="shared" si="51"/>
        <v>81484920</v>
      </c>
      <c r="G130" s="8">
        <f t="shared" si="51"/>
        <v>92892808.8</v>
      </c>
      <c r="H130" s="8">
        <f t="shared" si="51"/>
        <v>105897802</v>
      </c>
      <c r="I130" s="8">
        <f t="shared" si="51"/>
        <v>120723494.3</v>
      </c>
      <c r="J130" s="8">
        <f t="shared" si="51"/>
        <v>137624783.5</v>
      </c>
      <c r="K130" s="8"/>
      <c r="L130" s="8"/>
    </row>
    <row r="13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>
      <c r="A132" s="36"/>
      <c r="B132" s="34"/>
      <c r="C132" s="16">
        <v>2023.0</v>
      </c>
      <c r="D132" s="16">
        <v>2024.0</v>
      </c>
      <c r="E132" s="16">
        <v>2025.0</v>
      </c>
      <c r="F132" s="16">
        <v>2026.0</v>
      </c>
      <c r="G132" s="16">
        <v>2027.0</v>
      </c>
      <c r="H132" s="16">
        <v>2028.0</v>
      </c>
      <c r="I132" s="16">
        <v>2029.0</v>
      </c>
      <c r="J132" s="16">
        <v>2030.0</v>
      </c>
      <c r="K132" s="8"/>
      <c r="L132" s="8"/>
    </row>
    <row r="133">
      <c r="A133" s="26" t="s">
        <v>17</v>
      </c>
      <c r="B133" s="27"/>
      <c r="C133" s="27">
        <f t="shared" ref="C133:J133" si="52">C22+C32+C42+C52+C62+C72+C83+C94+C105+C116+C123+C124+C129</f>
        <v>136744468</v>
      </c>
      <c r="D133" s="27">
        <f t="shared" si="52"/>
        <v>455042786.5</v>
      </c>
      <c r="E133" s="27">
        <f t="shared" si="52"/>
        <v>507415131.8</v>
      </c>
      <c r="F133" s="27">
        <f t="shared" si="52"/>
        <v>409111151.8</v>
      </c>
      <c r="G133" s="27">
        <f t="shared" si="52"/>
        <v>364065693.3</v>
      </c>
      <c r="H133" s="27">
        <f t="shared" si="52"/>
        <v>375864808.8</v>
      </c>
      <c r="I133" s="27">
        <f t="shared" si="52"/>
        <v>697851009.2</v>
      </c>
      <c r="J133" s="27">
        <f t="shared" si="52"/>
        <v>815319882.5</v>
      </c>
      <c r="K133" s="8"/>
      <c r="L133" s="8"/>
    </row>
    <row r="134">
      <c r="A134" s="19" t="s">
        <v>40</v>
      </c>
      <c r="B134" s="8"/>
      <c r="C134" s="8">
        <f t="shared" ref="C134:J134" si="53">C133-C135</f>
        <v>87715845.69</v>
      </c>
      <c r="D134" s="8">
        <f t="shared" si="53"/>
        <v>164627204.4</v>
      </c>
      <c r="E134" s="8">
        <f t="shared" si="53"/>
        <v>193055999.3</v>
      </c>
      <c r="F134" s="8">
        <f t="shared" si="53"/>
        <v>221651851.8</v>
      </c>
      <c r="G134" s="8">
        <f t="shared" si="53"/>
        <v>216615227.5</v>
      </c>
      <c r="H134" s="8">
        <f t="shared" si="53"/>
        <v>232338821.3</v>
      </c>
      <c r="I134" s="8">
        <f t="shared" si="53"/>
        <v>327956859.9</v>
      </c>
      <c r="J134" s="8">
        <f t="shared" si="53"/>
        <v>400227675.7</v>
      </c>
      <c r="K134" s="8"/>
      <c r="L134" s="8"/>
    </row>
    <row r="135">
      <c r="A135" s="26" t="s">
        <v>41</v>
      </c>
      <c r="B135" s="27"/>
      <c r="C135" s="27">
        <f t="shared" ref="C135:J135" si="54">C25+C35+C45+C55+C65+C76+C87+C98+C109+C120+C125+C126+C129-C130</f>
        <v>49028622.29</v>
      </c>
      <c r="D135" s="27">
        <f t="shared" si="54"/>
        <v>290415582.1</v>
      </c>
      <c r="E135" s="27">
        <f t="shared" si="54"/>
        <v>314359132.4</v>
      </c>
      <c r="F135" s="27">
        <f t="shared" si="54"/>
        <v>187459300</v>
      </c>
      <c r="G135" s="27">
        <f t="shared" si="54"/>
        <v>147450465.8</v>
      </c>
      <c r="H135" s="27">
        <f t="shared" si="54"/>
        <v>143525987.5</v>
      </c>
      <c r="I135" s="27">
        <f t="shared" si="54"/>
        <v>369894149.4</v>
      </c>
      <c r="J135" s="27">
        <f t="shared" si="54"/>
        <v>415092206.7</v>
      </c>
      <c r="K135" s="8"/>
      <c r="L135" s="8"/>
    </row>
    <row r="136">
      <c r="A136" s="5" t="s">
        <v>42</v>
      </c>
      <c r="B136" s="37">
        <v>0.08</v>
      </c>
      <c r="C136" s="38">
        <f t="shared" ref="C136:J136" si="55">$B$136</f>
        <v>0.08</v>
      </c>
      <c r="D136" s="38">
        <f t="shared" si="55"/>
        <v>0.08</v>
      </c>
      <c r="E136" s="38">
        <f t="shared" si="55"/>
        <v>0.08</v>
      </c>
      <c r="F136" s="38">
        <f t="shared" si="55"/>
        <v>0.08</v>
      </c>
      <c r="G136" s="38">
        <f t="shared" si="55"/>
        <v>0.08</v>
      </c>
      <c r="H136" s="38">
        <f t="shared" si="55"/>
        <v>0.08</v>
      </c>
      <c r="I136" s="38">
        <f t="shared" si="55"/>
        <v>0.08</v>
      </c>
      <c r="J136" s="38">
        <f t="shared" si="55"/>
        <v>0.08</v>
      </c>
    </row>
    <row r="137">
      <c r="A137" s="39" t="s">
        <v>43</v>
      </c>
      <c r="B137" s="40"/>
      <c r="C137" s="41">
        <f t="shared" ref="C137:J137" si="56">C135-C135*$B$136</f>
        <v>45106332.51</v>
      </c>
      <c r="D137" s="41">
        <f t="shared" si="56"/>
        <v>267182335.5</v>
      </c>
      <c r="E137" s="41">
        <f t="shared" si="56"/>
        <v>289210401.8</v>
      </c>
      <c r="F137" s="41">
        <f t="shared" si="56"/>
        <v>172462556</v>
      </c>
      <c r="G137" s="41">
        <f t="shared" si="56"/>
        <v>135654428.5</v>
      </c>
      <c r="H137" s="41">
        <f t="shared" si="56"/>
        <v>132043908.5</v>
      </c>
      <c r="I137" s="41">
        <f t="shared" si="56"/>
        <v>340302617.4</v>
      </c>
      <c r="J137" s="41">
        <f t="shared" si="56"/>
        <v>381884830.2</v>
      </c>
      <c r="K137" s="8"/>
      <c r="L137" s="8"/>
    </row>
    <row r="138">
      <c r="K138" s="8"/>
      <c r="L138" s="8"/>
    </row>
    <row r="139">
      <c r="A139" s="42" t="s">
        <v>44</v>
      </c>
      <c r="B139" s="43"/>
      <c r="C139" s="44">
        <f t="shared" ref="C139:J139" si="57">$B$15/C137</f>
        <v>37.24428947</v>
      </c>
      <c r="D139" s="44">
        <f t="shared" si="57"/>
        <v>6.287666067</v>
      </c>
      <c r="E139" s="44">
        <f t="shared" si="57"/>
        <v>5.808758241</v>
      </c>
      <c r="F139" s="44">
        <f t="shared" si="57"/>
        <v>9.74097418</v>
      </c>
      <c r="G139" s="44">
        <f t="shared" si="57"/>
        <v>12.38406533</v>
      </c>
      <c r="H139" s="44">
        <f t="shared" si="57"/>
        <v>12.7226869</v>
      </c>
      <c r="I139" s="44">
        <f t="shared" si="57"/>
        <v>4.936645265</v>
      </c>
      <c r="J139" s="44">
        <f t="shared" si="57"/>
        <v>4.399109816</v>
      </c>
      <c r="K139" s="8"/>
      <c r="L139" s="8"/>
    </row>
    <row r="140">
      <c r="K140" s="8"/>
      <c r="L140" s="8"/>
    </row>
    <row r="141">
      <c r="A141" s="45" t="s">
        <v>45</v>
      </c>
      <c r="B141" s="34"/>
      <c r="C141" s="16">
        <v>2023.0</v>
      </c>
      <c r="D141" s="16">
        <v>2024.0</v>
      </c>
      <c r="E141" s="16">
        <v>2025.0</v>
      </c>
      <c r="F141" s="16">
        <v>2026.0</v>
      </c>
      <c r="G141" s="16">
        <v>2027.0</v>
      </c>
      <c r="H141" s="16">
        <v>2028.0</v>
      </c>
      <c r="I141" s="16">
        <v>2029.0</v>
      </c>
      <c r="J141" s="16">
        <v>2030.0</v>
      </c>
    </row>
    <row r="142">
      <c r="A142" s="46" t="s">
        <v>46</v>
      </c>
      <c r="B142" s="46"/>
      <c r="C142" s="47"/>
      <c r="D142" s="47">
        <f t="shared" ref="D142:J142" si="58">D18/1000</f>
        <v>2400</v>
      </c>
      <c r="E142" s="47">
        <f t="shared" si="58"/>
        <v>1950</v>
      </c>
      <c r="F142" s="47">
        <f t="shared" si="58"/>
        <v>1500</v>
      </c>
      <c r="G142" s="47">
        <f t="shared" si="58"/>
        <v>1350</v>
      </c>
      <c r="H142" s="47">
        <f t="shared" si="58"/>
        <v>1200</v>
      </c>
      <c r="I142" s="47">
        <f t="shared" si="58"/>
        <v>1050</v>
      </c>
      <c r="J142" s="47">
        <f t="shared" si="58"/>
        <v>900</v>
      </c>
    </row>
    <row r="143">
      <c r="A143" s="46" t="s">
        <v>47</v>
      </c>
      <c r="B143" s="46" t="s">
        <v>48</v>
      </c>
      <c r="C143" s="47"/>
      <c r="D143" s="47"/>
      <c r="E143" s="47">
        <f t="shared" ref="E143:J143" si="59">E28/1000</f>
        <v>870</v>
      </c>
      <c r="F143" s="47">
        <f t="shared" si="59"/>
        <v>750</v>
      </c>
      <c r="G143" s="47">
        <f t="shared" si="59"/>
        <v>675</v>
      </c>
      <c r="H143" s="47">
        <f t="shared" si="59"/>
        <v>600</v>
      </c>
      <c r="I143" s="47">
        <f t="shared" si="59"/>
        <v>525</v>
      </c>
      <c r="J143" s="47">
        <f t="shared" si="59"/>
        <v>450</v>
      </c>
    </row>
    <row r="144">
      <c r="A144" s="46" t="s">
        <v>49</v>
      </c>
      <c r="B144" s="46"/>
      <c r="C144" s="47"/>
      <c r="D144" s="47"/>
      <c r="E144" s="47">
        <f t="shared" ref="E144:J144" si="60">E38/1000</f>
        <v>772.5</v>
      </c>
      <c r="F144" s="47">
        <f t="shared" si="60"/>
        <v>750</v>
      </c>
      <c r="G144" s="47">
        <f t="shared" si="60"/>
        <v>675</v>
      </c>
      <c r="H144" s="47">
        <f t="shared" si="60"/>
        <v>600</v>
      </c>
      <c r="I144" s="47">
        <f t="shared" si="60"/>
        <v>525</v>
      </c>
      <c r="J144" s="47">
        <f t="shared" si="60"/>
        <v>450</v>
      </c>
    </row>
    <row r="145">
      <c r="A145" s="46" t="s">
        <v>50</v>
      </c>
      <c r="B145" s="46"/>
      <c r="C145" s="47"/>
      <c r="D145" s="47">
        <f t="shared" ref="D145:J145" si="61">D48/1000</f>
        <v>800</v>
      </c>
      <c r="E145" s="47">
        <f t="shared" si="61"/>
        <v>500</v>
      </c>
      <c r="F145" s="47">
        <f t="shared" si="61"/>
        <v>450</v>
      </c>
      <c r="G145" s="47">
        <f t="shared" si="61"/>
        <v>400</v>
      </c>
      <c r="H145" s="47">
        <f t="shared" si="61"/>
        <v>350</v>
      </c>
      <c r="I145" s="47">
        <f t="shared" si="61"/>
        <v>300</v>
      </c>
      <c r="J145" s="47">
        <f t="shared" si="61"/>
        <v>250</v>
      </c>
    </row>
    <row r="146">
      <c r="A146" s="46" t="s">
        <v>51</v>
      </c>
      <c r="B146" s="46"/>
      <c r="C146" s="47"/>
      <c r="D146" s="47"/>
      <c r="E146" s="47">
        <f t="shared" ref="E146:J146" si="62">E58/1000</f>
        <v>1300</v>
      </c>
      <c r="F146" s="47">
        <f t="shared" si="62"/>
        <v>1300</v>
      </c>
      <c r="G146" s="47">
        <f t="shared" si="62"/>
        <v>900</v>
      </c>
      <c r="H146" s="47">
        <f t="shared" si="62"/>
        <v>800</v>
      </c>
      <c r="I146" s="47">
        <f t="shared" si="62"/>
        <v>700</v>
      </c>
      <c r="J146" s="47">
        <f t="shared" si="62"/>
        <v>600</v>
      </c>
    </row>
    <row r="147">
      <c r="A147" s="46" t="s">
        <v>52</v>
      </c>
      <c r="B147" s="46"/>
      <c r="C147" s="47">
        <f t="shared" ref="C147:J147" si="63">C68/1000</f>
        <v>487.5</v>
      </c>
      <c r="D147" s="47">
        <f t="shared" si="63"/>
        <v>487.5</v>
      </c>
      <c r="E147" s="47">
        <f t="shared" si="63"/>
        <v>337.5</v>
      </c>
      <c r="F147" s="47">
        <f t="shared" si="63"/>
        <v>300</v>
      </c>
      <c r="G147" s="47">
        <f t="shared" si="63"/>
        <v>262.5</v>
      </c>
      <c r="H147" s="47">
        <f t="shared" si="63"/>
        <v>225</v>
      </c>
      <c r="I147" s="47">
        <f t="shared" si="63"/>
        <v>187.5</v>
      </c>
      <c r="J147" s="47">
        <f t="shared" si="63"/>
        <v>150</v>
      </c>
    </row>
    <row r="148">
      <c r="A148" s="46" t="s">
        <v>53</v>
      </c>
      <c r="B148" s="46"/>
      <c r="C148" s="47">
        <f t="shared" ref="C148:J148" si="64">C79/1000</f>
        <v>487.5</v>
      </c>
      <c r="D148" s="47">
        <f t="shared" si="64"/>
        <v>487.5</v>
      </c>
      <c r="E148" s="47">
        <f t="shared" si="64"/>
        <v>337.5</v>
      </c>
      <c r="F148" s="47">
        <f t="shared" si="64"/>
        <v>300</v>
      </c>
      <c r="G148" s="47">
        <f t="shared" si="64"/>
        <v>262.5</v>
      </c>
      <c r="H148" s="47">
        <f t="shared" si="64"/>
        <v>225</v>
      </c>
      <c r="I148" s="47">
        <f t="shared" si="64"/>
        <v>187.5</v>
      </c>
      <c r="J148" s="47">
        <f t="shared" si="64"/>
        <v>150</v>
      </c>
    </row>
    <row r="149">
      <c r="A149" s="49" t="s">
        <v>54</v>
      </c>
      <c r="B149" s="46"/>
      <c r="C149" s="47"/>
      <c r="D149" s="47">
        <f t="shared" ref="D149:J149" si="65">D90/1000</f>
        <v>600</v>
      </c>
      <c r="E149" s="47">
        <f t="shared" si="65"/>
        <v>375</v>
      </c>
      <c r="F149" s="47">
        <f t="shared" si="65"/>
        <v>337.5</v>
      </c>
      <c r="G149" s="47">
        <f t="shared" si="65"/>
        <v>300</v>
      </c>
      <c r="H149" s="47">
        <f t="shared" si="65"/>
        <v>262.5</v>
      </c>
      <c r="I149" s="47">
        <f t="shared" si="65"/>
        <v>225</v>
      </c>
      <c r="J149" s="47">
        <f t="shared" si="65"/>
        <v>187.5</v>
      </c>
    </row>
    <row r="150">
      <c r="A150" s="46" t="s">
        <v>55</v>
      </c>
      <c r="B150" s="46"/>
      <c r="C150" s="47"/>
      <c r="D150" s="47">
        <f t="shared" ref="D150:J150" si="66">D101/1000</f>
        <v>487.5</v>
      </c>
      <c r="E150" s="47">
        <f t="shared" si="66"/>
        <v>487.5</v>
      </c>
      <c r="F150" s="47">
        <f t="shared" si="66"/>
        <v>337.5</v>
      </c>
      <c r="G150" s="47">
        <f t="shared" si="66"/>
        <v>300</v>
      </c>
      <c r="H150" s="47">
        <f t="shared" si="66"/>
        <v>262.5</v>
      </c>
      <c r="I150" s="47">
        <f t="shared" si="66"/>
        <v>225</v>
      </c>
      <c r="J150" s="47">
        <f t="shared" si="66"/>
        <v>187.5</v>
      </c>
    </row>
    <row r="151">
      <c r="A151" s="46" t="s">
        <v>56</v>
      </c>
      <c r="B151" s="46"/>
      <c r="C151" s="47"/>
      <c r="D151" s="47"/>
      <c r="E151" s="47">
        <f t="shared" ref="E151:J151" si="67">E112/1000</f>
        <v>600</v>
      </c>
      <c r="F151" s="47">
        <f t="shared" si="67"/>
        <v>375</v>
      </c>
      <c r="G151" s="47">
        <f t="shared" si="67"/>
        <v>337.5</v>
      </c>
      <c r="H151" s="47">
        <f t="shared" si="67"/>
        <v>300</v>
      </c>
      <c r="I151" s="47">
        <f t="shared" si="67"/>
        <v>262.5</v>
      </c>
      <c r="J151" s="47">
        <f t="shared" si="67"/>
        <v>225</v>
      </c>
    </row>
    <row r="153">
      <c r="A153" s="45" t="s">
        <v>57</v>
      </c>
      <c r="B153" s="34"/>
      <c r="C153" s="16">
        <v>2023.0</v>
      </c>
      <c r="D153" s="16">
        <v>2024.0</v>
      </c>
      <c r="E153" s="16">
        <v>2025.0</v>
      </c>
      <c r="F153" s="16">
        <v>2026.0</v>
      </c>
      <c r="G153" s="16">
        <v>2027.0</v>
      </c>
      <c r="H153" s="16">
        <v>2028.0</v>
      </c>
      <c r="I153" s="16">
        <v>2029.0</v>
      </c>
      <c r="J153" s="16">
        <v>2030.0</v>
      </c>
    </row>
    <row r="154">
      <c r="A154" s="46" t="s">
        <v>46</v>
      </c>
      <c r="B154" s="46"/>
      <c r="C154" s="50"/>
      <c r="D154" s="50">
        <f t="shared" ref="D154:J154" si="68">D22/1000000</f>
        <v>193.9225936</v>
      </c>
      <c r="E154" s="50">
        <f t="shared" si="68"/>
        <v>125.4065752</v>
      </c>
      <c r="F154" s="50">
        <f t="shared" si="68"/>
        <v>74.20507409</v>
      </c>
      <c r="G154" s="50">
        <f t="shared" si="68"/>
        <v>57.87995779</v>
      </c>
      <c r="H154" s="50">
        <f t="shared" si="68"/>
        <v>45.51244544</v>
      </c>
      <c r="I154" s="50">
        <f t="shared" si="68"/>
        <v>36.36048631</v>
      </c>
      <c r="J154" s="50">
        <f t="shared" si="68"/>
        <v>28.19792816</v>
      </c>
    </row>
    <row r="155">
      <c r="A155" s="46" t="s">
        <v>47</v>
      </c>
      <c r="B155" s="46" t="s">
        <v>48</v>
      </c>
      <c r="C155" s="50"/>
      <c r="D155" s="50"/>
      <c r="E155" s="50">
        <f t="shared" ref="E155:J155" si="69">E32/1000000</f>
        <v>19.71138386</v>
      </c>
      <c r="F155" s="50">
        <f t="shared" si="69"/>
        <v>13.28510197</v>
      </c>
      <c r="G155" s="50">
        <f t="shared" si="69"/>
        <v>9.732109586</v>
      </c>
      <c r="H155" s="50">
        <f t="shared" si="69"/>
        <v>7.909270013</v>
      </c>
      <c r="I155" s="50">
        <f t="shared" si="69"/>
        <v>6.488073057</v>
      </c>
      <c r="J155" s="50">
        <f t="shared" si="69"/>
        <v>5.190458446</v>
      </c>
    </row>
    <row r="156">
      <c r="A156" s="46" t="s">
        <v>49</v>
      </c>
      <c r="B156" s="46"/>
      <c r="C156" s="50"/>
      <c r="D156" s="50"/>
      <c r="E156" s="50">
        <f t="shared" ref="E156:J156" si="70">E42/1000000</f>
        <v>35.02221879</v>
      </c>
      <c r="F156" s="50">
        <f t="shared" si="70"/>
        <v>26.58350235</v>
      </c>
      <c r="G156" s="50">
        <f t="shared" si="70"/>
        <v>19.47396102</v>
      </c>
      <c r="H156" s="50">
        <f t="shared" si="70"/>
        <v>15.82645721</v>
      </c>
      <c r="I156" s="50">
        <f t="shared" si="70"/>
        <v>12.98264068</v>
      </c>
      <c r="J156" s="50">
        <f t="shared" si="70"/>
        <v>10.38611255</v>
      </c>
    </row>
    <row r="157">
      <c r="A157" s="46" t="s">
        <v>50</v>
      </c>
      <c r="B157" s="46"/>
      <c r="C157" s="50"/>
      <c r="D157" s="50">
        <f t="shared" ref="D157:J157" si="71">D52/1000000</f>
        <v>56.55873594</v>
      </c>
      <c r="E157" s="50">
        <f t="shared" si="71"/>
        <v>28.13508548</v>
      </c>
      <c r="F157" s="50">
        <f t="shared" si="71"/>
        <v>19.4781361</v>
      </c>
      <c r="G157" s="50">
        <f t="shared" si="71"/>
        <v>15.00537892</v>
      </c>
      <c r="H157" s="50">
        <f t="shared" si="71"/>
        <v>11.61474042</v>
      </c>
      <c r="I157" s="50">
        <f t="shared" si="71"/>
        <v>9.089796848</v>
      </c>
      <c r="J157" s="50">
        <f t="shared" si="71"/>
        <v>6.853418258</v>
      </c>
    </row>
    <row r="158">
      <c r="A158" s="46" t="s">
        <v>51</v>
      </c>
      <c r="B158" s="46"/>
      <c r="C158" s="50"/>
      <c r="D158" s="50"/>
      <c r="E158" s="50">
        <f t="shared" ref="E158:J158" si="72">E62/1000000</f>
        <v>109.3288092</v>
      </c>
      <c r="F158" s="50">
        <f t="shared" si="72"/>
        <v>85.74808562</v>
      </c>
      <c r="G158" s="50">
        <f t="shared" si="72"/>
        <v>44.52304446</v>
      </c>
      <c r="H158" s="50">
        <f t="shared" si="72"/>
        <v>34.29923425</v>
      </c>
      <c r="I158" s="50">
        <f t="shared" si="72"/>
        <v>26.54892651</v>
      </c>
      <c r="J158" s="50">
        <f t="shared" si="72"/>
        <v>20.77742075</v>
      </c>
    </row>
    <row r="159">
      <c r="A159" s="46" t="s">
        <v>52</v>
      </c>
      <c r="B159" s="46"/>
      <c r="C159" s="50">
        <f t="shared" ref="C159:J159" si="73">C72/1000000</f>
        <v>35.87223399</v>
      </c>
      <c r="D159" s="50">
        <f t="shared" si="73"/>
        <v>28.13508548</v>
      </c>
      <c r="E159" s="50">
        <f t="shared" si="73"/>
        <v>14.60860208</v>
      </c>
      <c r="F159" s="50">
        <f t="shared" si="73"/>
        <v>11.25403419</v>
      </c>
      <c r="G159" s="50">
        <f t="shared" si="73"/>
        <v>8.711055313</v>
      </c>
      <c r="H159" s="50">
        <f t="shared" si="73"/>
        <v>6.817347636</v>
      </c>
      <c r="I159" s="50">
        <f t="shared" si="73"/>
        <v>5.140063694</v>
      </c>
      <c r="J159" s="50">
        <f t="shared" si="73"/>
        <v>3.895627221</v>
      </c>
    </row>
    <row r="160">
      <c r="A160" s="46" t="s">
        <v>53</v>
      </c>
      <c r="B160" s="46"/>
      <c r="C160" s="50">
        <f t="shared" ref="C160:J160" si="74">C83/1000000</f>
        <v>35.87223399</v>
      </c>
      <c r="D160" s="50">
        <f t="shared" si="74"/>
        <v>28.13508548</v>
      </c>
      <c r="E160" s="50">
        <f t="shared" si="74"/>
        <v>14.60860208</v>
      </c>
      <c r="F160" s="50">
        <f t="shared" si="74"/>
        <v>11.25403419</v>
      </c>
      <c r="G160" s="50">
        <f t="shared" si="74"/>
        <v>8.711055313</v>
      </c>
      <c r="H160" s="50">
        <f t="shared" si="74"/>
        <v>6.817347636</v>
      </c>
      <c r="I160" s="50">
        <f t="shared" si="74"/>
        <v>5.140063694</v>
      </c>
      <c r="J160" s="50">
        <f t="shared" si="74"/>
        <v>3.895627221</v>
      </c>
    </row>
    <row r="161">
      <c r="A161" s="49" t="s">
        <v>54</v>
      </c>
      <c r="B161" s="46"/>
      <c r="C161" s="50"/>
      <c r="D161" s="50">
        <f t="shared" ref="D161:J161" si="75">D94/1000000</f>
        <v>42.41905196</v>
      </c>
      <c r="E161" s="50">
        <f t="shared" si="75"/>
        <v>21.10131411</v>
      </c>
      <c r="F161" s="50">
        <f t="shared" si="75"/>
        <v>14.60860208</v>
      </c>
      <c r="G161" s="50">
        <f t="shared" si="75"/>
        <v>11.25403419</v>
      </c>
      <c r="H161" s="50">
        <f t="shared" si="75"/>
        <v>8.711055313</v>
      </c>
      <c r="I161" s="50">
        <f t="shared" si="75"/>
        <v>6.817347636</v>
      </c>
      <c r="J161" s="50">
        <f t="shared" si="75"/>
        <v>5.140063694</v>
      </c>
    </row>
    <row r="162">
      <c r="A162" s="46" t="s">
        <v>55</v>
      </c>
      <c r="B162" s="46"/>
      <c r="C162" s="50"/>
      <c r="D162" s="50">
        <f t="shared" ref="D162:J162" si="76">D105/1000000</f>
        <v>35.87223399</v>
      </c>
      <c r="E162" s="50">
        <f t="shared" si="76"/>
        <v>28.13508548</v>
      </c>
      <c r="F162" s="50">
        <f t="shared" si="76"/>
        <v>14.60860208</v>
      </c>
      <c r="G162" s="50">
        <f t="shared" si="76"/>
        <v>11.25403419</v>
      </c>
      <c r="H162" s="50">
        <f t="shared" si="76"/>
        <v>8.711055313</v>
      </c>
      <c r="I162" s="50">
        <f t="shared" si="76"/>
        <v>6.817347636</v>
      </c>
      <c r="J162" s="50">
        <f t="shared" si="76"/>
        <v>5.140063694</v>
      </c>
    </row>
    <row r="163">
      <c r="A163" s="46" t="s">
        <v>56</v>
      </c>
      <c r="B163" s="46"/>
      <c r="C163" s="50"/>
      <c r="D163" s="50"/>
      <c r="E163" s="50">
        <f t="shared" ref="E163:J163" si="77">E116/1000000</f>
        <v>36.35745551</v>
      </c>
      <c r="F163" s="50">
        <f t="shared" si="77"/>
        <v>18.08597914</v>
      </c>
      <c r="G163" s="50">
        <f t="shared" si="77"/>
        <v>12.52106248</v>
      </c>
      <c r="H163" s="50">
        <f t="shared" si="77"/>
        <v>9.645855543</v>
      </c>
      <c r="I163" s="50">
        <f t="shared" si="77"/>
        <v>7.466263184</v>
      </c>
      <c r="J163" s="50">
        <f t="shared" si="77"/>
        <v>5.843162492</v>
      </c>
    </row>
    <row r="164">
      <c r="A164" s="46" t="s">
        <v>58</v>
      </c>
      <c r="B164" s="46"/>
      <c r="C164" s="50"/>
      <c r="D164" s="50"/>
      <c r="E164" s="50"/>
      <c r="F164" s="50"/>
      <c r="G164" s="50"/>
      <c r="H164" s="50"/>
      <c r="I164" s="50">
        <f t="shared" ref="I164:J164" si="78">I123/1000000</f>
        <v>300</v>
      </c>
      <c r="J164" s="50">
        <f t="shared" si="78"/>
        <v>380</v>
      </c>
    </row>
    <row r="165">
      <c r="A165" s="46" t="s">
        <v>59</v>
      </c>
      <c r="B165" s="46"/>
      <c r="C165" s="50"/>
      <c r="D165" s="50"/>
      <c r="E165" s="50"/>
      <c r="F165" s="50">
        <f t="shared" ref="F165:J165" si="79">F124/1000000</f>
        <v>40</v>
      </c>
      <c r="G165" s="50">
        <f t="shared" si="79"/>
        <v>80</v>
      </c>
      <c r="H165" s="50">
        <f t="shared" si="79"/>
        <v>130</v>
      </c>
      <c r="I165" s="50">
        <f t="shared" si="79"/>
        <v>180</v>
      </c>
      <c r="J165" s="50">
        <f t="shared" si="79"/>
        <v>240</v>
      </c>
    </row>
    <row r="166">
      <c r="A166" s="49" t="s">
        <v>60</v>
      </c>
      <c r="B166" s="46"/>
      <c r="C166" s="50">
        <f t="shared" ref="C166:J166" si="80">C129/1000000</f>
        <v>65</v>
      </c>
      <c r="D166" s="50">
        <f t="shared" si="80"/>
        <v>70</v>
      </c>
      <c r="E166" s="50">
        <f t="shared" si="80"/>
        <v>75</v>
      </c>
      <c r="F166" s="50">
        <f t="shared" si="80"/>
        <v>80</v>
      </c>
      <c r="G166" s="50">
        <f t="shared" si="80"/>
        <v>85</v>
      </c>
      <c r="H166" s="50">
        <f t="shared" si="80"/>
        <v>90</v>
      </c>
      <c r="I166" s="50">
        <f t="shared" si="80"/>
        <v>95</v>
      </c>
      <c r="J166" s="50">
        <f t="shared" si="80"/>
        <v>100</v>
      </c>
    </row>
    <row r="167">
      <c r="A167" s="51" t="s">
        <v>61</v>
      </c>
      <c r="B167" s="51"/>
      <c r="C167" s="52">
        <f t="shared" ref="C167:J167" si="81">SUM(C154:C166)</f>
        <v>136.744468</v>
      </c>
      <c r="D167" s="52">
        <f t="shared" si="81"/>
        <v>455.0427865</v>
      </c>
      <c r="E167" s="52">
        <f t="shared" si="81"/>
        <v>507.4151318</v>
      </c>
      <c r="F167" s="52">
        <f t="shared" si="81"/>
        <v>409.1111518</v>
      </c>
      <c r="G167" s="52">
        <f t="shared" si="81"/>
        <v>364.0656933</v>
      </c>
      <c r="H167" s="52">
        <f t="shared" si="81"/>
        <v>375.8648088</v>
      </c>
      <c r="I167" s="52">
        <f t="shared" si="81"/>
        <v>697.8510092</v>
      </c>
      <c r="J167" s="52">
        <f t="shared" si="81"/>
        <v>815.3198825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66"/>
    <outlinePr summaryBelow="0" summaryRight="0"/>
  </sheetPr>
  <sheetViews>
    <sheetView workbookViewId="0"/>
  </sheetViews>
  <sheetFormatPr customHeight="1" defaultColWidth="14.43" defaultRowHeight="15.0"/>
  <cols>
    <col customWidth="1" min="1" max="1" width="49.0"/>
    <col customWidth="1" min="14" max="14" width="22.0"/>
    <col customWidth="1" min="15" max="15" width="15.86"/>
    <col customWidth="1" min="16" max="16" width="11.29"/>
    <col customWidth="1" min="17" max="17" width="9.43"/>
    <col customWidth="1" min="18" max="18" width="17.14"/>
    <col customWidth="1" min="19" max="19" width="15.86"/>
    <col customWidth="1" min="20" max="20" width="17.0"/>
  </cols>
  <sheetData>
    <row r="1">
      <c r="A1" s="1" t="s">
        <v>0</v>
      </c>
      <c r="B1" s="2"/>
    </row>
    <row r="2">
      <c r="A2" s="3" t="s">
        <v>1</v>
      </c>
      <c r="B2" s="2"/>
    </row>
    <row r="3">
      <c r="A3" s="4" t="s">
        <v>2</v>
      </c>
      <c r="B3" s="2"/>
    </row>
    <row r="4">
      <c r="A4" s="5" t="s">
        <v>3</v>
      </c>
      <c r="B4" s="2"/>
    </row>
    <row r="5">
      <c r="B5" s="2"/>
    </row>
    <row r="6">
      <c r="A6" s="5" t="s">
        <v>62</v>
      </c>
      <c r="B6" s="2"/>
    </row>
    <row r="7">
      <c r="A7" s="5" t="s">
        <v>5</v>
      </c>
      <c r="B7" s="2"/>
    </row>
    <row r="8">
      <c r="B8" s="2"/>
    </row>
    <row r="9">
      <c r="A9" s="5" t="s">
        <v>6</v>
      </c>
      <c r="B9" s="2"/>
    </row>
    <row r="10">
      <c r="A10" s="1" t="s">
        <v>7</v>
      </c>
      <c r="B10" s="2"/>
    </row>
    <row r="11">
      <c r="B11" s="2"/>
    </row>
    <row r="12">
      <c r="A12" s="5"/>
      <c r="B12" s="2"/>
    </row>
    <row r="13">
      <c r="A13" s="5" t="s">
        <v>8</v>
      </c>
      <c r="B13" s="2">
        <f>IFERROR(__xludf.DUMMYFUNCTION("GOOGLEFINANCE(""CURRENCY:USDPLN"")"),4.1235349999999995)</f>
        <v>4.123535</v>
      </c>
    </row>
    <row r="14">
      <c r="A14" s="6" t="s">
        <v>9</v>
      </c>
      <c r="B14" s="7">
        <f>B13</f>
        <v>4.123535</v>
      </c>
      <c r="E14" s="8"/>
      <c r="F14" s="8"/>
      <c r="G14" s="8"/>
    </row>
    <row r="15">
      <c r="A15" s="9" t="s">
        <v>10</v>
      </c>
      <c r="B15" s="10">
        <f>IFERROR(__xludf.DUMMYFUNCTION("GOOGLEFINANCE(""WSE:11B"")*2417199"),1.679953305E9)</f>
        <v>1679953305</v>
      </c>
      <c r="C15" s="8"/>
      <c r="D15" s="12"/>
      <c r="E15" s="12"/>
      <c r="F15" s="13"/>
      <c r="G15" s="13"/>
      <c r="H15" s="13"/>
      <c r="I15" s="13"/>
      <c r="J15" s="13"/>
      <c r="K15" s="8"/>
      <c r="L15" s="8"/>
    </row>
    <row r="16">
      <c r="B16" s="8"/>
      <c r="C16" s="8"/>
      <c r="D16" s="12"/>
      <c r="E16" s="12"/>
      <c r="F16" s="13"/>
      <c r="G16" s="13"/>
      <c r="H16" s="13"/>
      <c r="I16" s="13"/>
      <c r="J16" s="13"/>
      <c r="K16" s="8"/>
      <c r="L16" s="8"/>
      <c r="N16" s="5" t="s">
        <v>63</v>
      </c>
    </row>
    <row r="17">
      <c r="A17" s="14" t="s">
        <v>11</v>
      </c>
      <c r="B17" s="15" t="s">
        <v>12</v>
      </c>
      <c r="C17" s="16">
        <v>2023.0</v>
      </c>
      <c r="D17" s="16">
        <v>2024.0</v>
      </c>
      <c r="E17" s="16">
        <v>2025.0</v>
      </c>
      <c r="F17" s="16">
        <v>2026.0</v>
      </c>
      <c r="G17" s="16">
        <v>2027.0</v>
      </c>
      <c r="H17" s="16">
        <v>2028.0</v>
      </c>
      <c r="I17" s="16">
        <v>2029.0</v>
      </c>
      <c r="J17" s="16">
        <v>2030.0</v>
      </c>
      <c r="K17" s="8"/>
      <c r="L17" s="8"/>
      <c r="N17" s="53" t="s">
        <v>64</v>
      </c>
      <c r="O17" s="53" t="s">
        <v>65</v>
      </c>
      <c r="P17" s="53" t="s">
        <v>66</v>
      </c>
      <c r="Q17" s="53" t="s">
        <v>67</v>
      </c>
      <c r="R17" s="53" t="s">
        <v>68</v>
      </c>
      <c r="S17" s="53" t="s">
        <v>69</v>
      </c>
    </row>
    <row r="18">
      <c r="A18" s="5" t="s">
        <v>13</v>
      </c>
      <c r="B18" s="28">
        <v>2000000.0</v>
      </c>
      <c r="C18" s="8"/>
      <c r="D18" s="18">
        <f>B18*80%</f>
        <v>1600000</v>
      </c>
      <c r="E18" s="18">
        <f>B18*65%</f>
        <v>1300000</v>
      </c>
      <c r="F18" s="18">
        <f>B18*50%</f>
        <v>1000000</v>
      </c>
      <c r="G18" s="18">
        <f>B18*45%</f>
        <v>900000</v>
      </c>
      <c r="H18" s="18">
        <f>B18*40%</f>
        <v>800000</v>
      </c>
      <c r="I18" s="18">
        <f>B18*35%</f>
        <v>700000</v>
      </c>
      <c r="J18" s="18">
        <f>B18*30%</f>
        <v>600000</v>
      </c>
      <c r="K18" s="8"/>
      <c r="L18" s="8"/>
      <c r="N18" s="54" t="s">
        <v>46</v>
      </c>
      <c r="O18" s="54" t="s">
        <v>70</v>
      </c>
      <c r="P18" s="54" t="s">
        <v>71</v>
      </c>
      <c r="Q18" s="54" t="s">
        <v>72</v>
      </c>
      <c r="R18" s="54"/>
      <c r="S18" s="55">
        <v>2000000.0</v>
      </c>
    </row>
    <row r="19">
      <c r="A19" s="19" t="s">
        <v>14</v>
      </c>
      <c r="B19" s="20">
        <v>39.99</v>
      </c>
      <c r="C19" s="21"/>
      <c r="D19" s="22">
        <f>B19</f>
        <v>39.99</v>
      </c>
      <c r="E19" s="22">
        <f t="shared" ref="E19:J19" si="1">D19</f>
        <v>39.99</v>
      </c>
      <c r="F19" s="22">
        <f t="shared" si="1"/>
        <v>39.99</v>
      </c>
      <c r="G19" s="22">
        <f t="shared" si="1"/>
        <v>39.99</v>
      </c>
      <c r="H19" s="22">
        <f t="shared" si="1"/>
        <v>39.99</v>
      </c>
      <c r="I19" s="22">
        <f t="shared" si="1"/>
        <v>39.99</v>
      </c>
      <c r="J19" s="22">
        <f t="shared" si="1"/>
        <v>39.99</v>
      </c>
      <c r="K19" s="8"/>
      <c r="L19" s="8"/>
      <c r="N19" s="5" t="s">
        <v>47</v>
      </c>
      <c r="O19" s="5" t="s">
        <v>73</v>
      </c>
      <c r="P19" s="5" t="s">
        <v>74</v>
      </c>
      <c r="Q19" s="5" t="s">
        <v>75</v>
      </c>
      <c r="R19" s="5"/>
      <c r="S19" s="56">
        <v>850000.0</v>
      </c>
    </row>
    <row r="20">
      <c r="A20" s="5" t="s">
        <v>15</v>
      </c>
      <c r="B20" s="23">
        <v>0.48</v>
      </c>
      <c r="C20" s="24"/>
      <c r="D20" s="23">
        <v>0.49</v>
      </c>
      <c r="E20" s="25">
        <v>0.39</v>
      </c>
      <c r="F20" s="25">
        <v>0.3</v>
      </c>
      <c r="G20" s="25">
        <v>0.26</v>
      </c>
      <c r="H20" s="25">
        <v>0.23</v>
      </c>
      <c r="I20" s="25">
        <v>0.21</v>
      </c>
      <c r="J20" s="25">
        <v>0.19</v>
      </c>
      <c r="K20" s="8"/>
      <c r="L20" s="8"/>
      <c r="N20" s="54" t="s">
        <v>49</v>
      </c>
      <c r="O20" s="54" t="s">
        <v>76</v>
      </c>
      <c r="P20" s="54" t="s">
        <v>77</v>
      </c>
      <c r="Q20" s="54" t="s">
        <v>78</v>
      </c>
      <c r="R20" s="54"/>
      <c r="S20" s="55">
        <v>850000.0</v>
      </c>
    </row>
    <row r="21">
      <c r="A21" s="19" t="s">
        <v>16</v>
      </c>
      <c r="B21" s="2">
        <f>$B$14</f>
        <v>4.123535</v>
      </c>
      <c r="D21" s="2">
        <f t="shared" ref="D21:J21" si="2">$B$14</f>
        <v>4.123535</v>
      </c>
      <c r="E21" s="2">
        <f t="shared" si="2"/>
        <v>4.123535</v>
      </c>
      <c r="F21" s="2">
        <f t="shared" si="2"/>
        <v>4.123535</v>
      </c>
      <c r="G21" s="2">
        <f t="shared" si="2"/>
        <v>4.123535</v>
      </c>
      <c r="H21" s="2">
        <f t="shared" si="2"/>
        <v>4.123535</v>
      </c>
      <c r="I21" s="2">
        <f t="shared" si="2"/>
        <v>4.123535</v>
      </c>
      <c r="J21" s="2">
        <f t="shared" si="2"/>
        <v>4.123535</v>
      </c>
      <c r="K21" s="8"/>
      <c r="L21" s="8"/>
      <c r="N21" s="5" t="s">
        <v>50</v>
      </c>
      <c r="O21" s="5" t="s">
        <v>79</v>
      </c>
      <c r="P21" s="5" t="s">
        <v>71</v>
      </c>
      <c r="Q21" s="5" t="s">
        <v>80</v>
      </c>
      <c r="R21" s="5"/>
      <c r="S21" s="56">
        <v>700000.0</v>
      </c>
    </row>
    <row r="22">
      <c r="A22" s="26" t="s">
        <v>17</v>
      </c>
      <c r="B22" s="27">
        <f>B18*B19*B20*B21</f>
        <v>158304158.1</v>
      </c>
      <c r="C22" s="27"/>
      <c r="D22" s="27">
        <f t="shared" ref="D22:J22" si="3">D18*D19*D20*D21</f>
        <v>129281729.1</v>
      </c>
      <c r="E22" s="27">
        <f t="shared" si="3"/>
        <v>83604383.48</v>
      </c>
      <c r="F22" s="27">
        <f t="shared" si="3"/>
        <v>49470049.4</v>
      </c>
      <c r="G22" s="27">
        <f t="shared" si="3"/>
        <v>38586638.53</v>
      </c>
      <c r="H22" s="27">
        <f t="shared" si="3"/>
        <v>30341630.3</v>
      </c>
      <c r="I22" s="27">
        <f t="shared" si="3"/>
        <v>24240324.2</v>
      </c>
      <c r="J22" s="27">
        <f t="shared" si="3"/>
        <v>18798618.77</v>
      </c>
      <c r="K22" s="8"/>
      <c r="L22" s="8"/>
      <c r="N22" s="54" t="s">
        <v>51</v>
      </c>
      <c r="O22" s="54" t="s">
        <v>81</v>
      </c>
      <c r="P22" s="54" t="s">
        <v>77</v>
      </c>
      <c r="Q22" s="54" t="s">
        <v>72</v>
      </c>
      <c r="R22" s="54"/>
      <c r="S22" s="55">
        <v>1000000.0</v>
      </c>
    </row>
    <row r="23">
      <c r="A23" s="19" t="s">
        <v>18</v>
      </c>
      <c r="B23" s="28">
        <v>5000000.0</v>
      </c>
      <c r="D23" s="8">
        <f>B23</f>
        <v>5000000</v>
      </c>
      <c r="K23" s="8"/>
      <c r="L23" s="8"/>
      <c r="N23" s="5" t="s">
        <v>52</v>
      </c>
      <c r="O23" s="5" t="s">
        <v>82</v>
      </c>
      <c r="P23" s="5" t="s">
        <v>83</v>
      </c>
      <c r="Q23" s="5" t="s">
        <v>80</v>
      </c>
      <c r="R23" s="57" t="s">
        <v>84</v>
      </c>
      <c r="S23" s="56">
        <v>600000.0</v>
      </c>
    </row>
    <row r="24">
      <c r="A24" s="5" t="s">
        <v>19</v>
      </c>
      <c r="B24" s="17">
        <v>6.0E7</v>
      </c>
      <c r="C24" s="8"/>
      <c r="D24" s="8">
        <f>9/36*B24</f>
        <v>15000000</v>
      </c>
      <c r="E24" s="8">
        <f>12/36*B24</f>
        <v>20000000</v>
      </c>
      <c r="F24" s="8">
        <f>12/36*B24</f>
        <v>20000000</v>
      </c>
      <c r="G24" s="8">
        <f>3/36*B24</f>
        <v>5000000</v>
      </c>
      <c r="H24" s="8">
        <v>0.0</v>
      </c>
      <c r="I24" s="8">
        <v>0.0</v>
      </c>
      <c r="J24" s="8">
        <v>0.0</v>
      </c>
      <c r="K24" s="8"/>
      <c r="L24" s="8"/>
      <c r="N24" s="54" t="s">
        <v>53</v>
      </c>
      <c r="O24" s="54" t="s">
        <v>85</v>
      </c>
      <c r="P24" s="54" t="s">
        <v>83</v>
      </c>
      <c r="Q24" s="54" t="s">
        <v>80</v>
      </c>
      <c r="R24" s="58">
        <v>0.35</v>
      </c>
      <c r="S24" s="55">
        <v>500000.0</v>
      </c>
    </row>
    <row r="25">
      <c r="A25" s="26" t="s">
        <v>20</v>
      </c>
      <c r="B25" s="26"/>
      <c r="C25" s="27"/>
      <c r="D25" s="27">
        <f t="shared" ref="D25:J25" si="4">D22-D23-D24</f>
        <v>109281729.1</v>
      </c>
      <c r="E25" s="27">
        <f t="shared" si="4"/>
        <v>63604383.48</v>
      </c>
      <c r="F25" s="27">
        <f t="shared" si="4"/>
        <v>29470049.4</v>
      </c>
      <c r="G25" s="27">
        <f t="shared" si="4"/>
        <v>33586638.53</v>
      </c>
      <c r="H25" s="27">
        <f t="shared" si="4"/>
        <v>30341630.3</v>
      </c>
      <c r="I25" s="27">
        <f t="shared" si="4"/>
        <v>24240324.2</v>
      </c>
      <c r="J25" s="27">
        <f t="shared" si="4"/>
        <v>18798618.77</v>
      </c>
      <c r="L25" s="8"/>
      <c r="N25" s="5" t="s">
        <v>54</v>
      </c>
      <c r="O25" s="5" t="s">
        <v>86</v>
      </c>
      <c r="P25" s="5" t="s">
        <v>71</v>
      </c>
      <c r="Q25" s="5" t="s">
        <v>80</v>
      </c>
      <c r="R25" s="59">
        <v>0.5</v>
      </c>
      <c r="S25" s="56">
        <v>500000.0</v>
      </c>
    </row>
    <row r="26">
      <c r="K26" s="8"/>
      <c r="L26" s="8"/>
      <c r="N26" s="54" t="s">
        <v>55</v>
      </c>
      <c r="O26" s="54" t="s">
        <v>87</v>
      </c>
      <c r="P26" s="54" t="s">
        <v>88</v>
      </c>
      <c r="Q26" s="54" t="s">
        <v>80</v>
      </c>
      <c r="R26" s="58">
        <v>0.45</v>
      </c>
      <c r="S26" s="55">
        <v>500000.0</v>
      </c>
    </row>
    <row r="27">
      <c r="A27" s="14" t="s">
        <v>21</v>
      </c>
      <c r="B27" s="15" t="s">
        <v>12</v>
      </c>
      <c r="C27" s="16">
        <v>2023.0</v>
      </c>
      <c r="D27" s="16">
        <v>2024.0</v>
      </c>
      <c r="E27" s="16">
        <v>2025.0</v>
      </c>
      <c r="F27" s="16">
        <v>2026.0</v>
      </c>
      <c r="G27" s="16">
        <v>2027.0</v>
      </c>
      <c r="H27" s="16">
        <v>2028.0</v>
      </c>
      <c r="I27" s="16">
        <v>2029.0</v>
      </c>
      <c r="J27" s="16">
        <v>2030.0</v>
      </c>
      <c r="K27" s="8"/>
      <c r="L27" s="12"/>
      <c r="N27" s="5" t="s">
        <v>56</v>
      </c>
      <c r="O27" s="5" t="s">
        <v>73</v>
      </c>
      <c r="P27" s="5" t="s">
        <v>74</v>
      </c>
      <c r="Q27" s="5" t="s">
        <v>89</v>
      </c>
      <c r="R27" s="59">
        <v>0.45</v>
      </c>
      <c r="S27" s="56">
        <v>500000.0</v>
      </c>
    </row>
    <row r="28">
      <c r="A28" s="5" t="s">
        <v>13</v>
      </c>
      <c r="B28" s="29">
        <v>850000.0</v>
      </c>
      <c r="C28" s="8"/>
      <c r="D28" s="8"/>
      <c r="E28" s="18">
        <f>D18*20%+E18*20%</f>
        <v>580000</v>
      </c>
      <c r="F28" s="18">
        <f t="shared" ref="F28:J28" si="5">F18*50%</f>
        <v>500000</v>
      </c>
      <c r="G28" s="18">
        <f t="shared" si="5"/>
        <v>450000</v>
      </c>
      <c r="H28" s="18">
        <f t="shared" si="5"/>
        <v>400000</v>
      </c>
      <c r="I28" s="18">
        <f t="shared" si="5"/>
        <v>350000</v>
      </c>
      <c r="J28" s="18">
        <f t="shared" si="5"/>
        <v>300000</v>
      </c>
    </row>
    <row r="29">
      <c r="A29" s="19" t="s">
        <v>14</v>
      </c>
      <c r="B29" s="20">
        <v>9.99</v>
      </c>
      <c r="C29" s="21"/>
      <c r="D29" s="22"/>
      <c r="E29" s="22">
        <f>B29</f>
        <v>9.99</v>
      </c>
      <c r="F29" s="22">
        <f t="shared" ref="F29:J29" si="6">E29</f>
        <v>9.99</v>
      </c>
      <c r="G29" s="22">
        <f t="shared" si="6"/>
        <v>9.99</v>
      </c>
      <c r="H29" s="22">
        <f t="shared" si="6"/>
        <v>9.99</v>
      </c>
      <c r="I29" s="22">
        <f t="shared" si="6"/>
        <v>9.99</v>
      </c>
      <c r="J29" s="22">
        <f t="shared" si="6"/>
        <v>9.99</v>
      </c>
      <c r="N29" s="5" t="s">
        <v>90</v>
      </c>
    </row>
    <row r="30">
      <c r="A30" s="5" t="s">
        <v>15</v>
      </c>
      <c r="B30" s="23">
        <v>0.55</v>
      </c>
      <c r="C30" s="24"/>
      <c r="D30" s="24"/>
      <c r="E30" s="23">
        <v>0.55</v>
      </c>
      <c r="F30" s="23">
        <v>0.43</v>
      </c>
      <c r="G30" s="23">
        <v>0.35</v>
      </c>
      <c r="H30" s="23">
        <v>0.32</v>
      </c>
      <c r="I30" s="23">
        <v>0.3</v>
      </c>
      <c r="J30" s="25">
        <v>0.28</v>
      </c>
      <c r="N30" s="53" t="s">
        <v>64</v>
      </c>
      <c r="O30" s="53" t="s">
        <v>65</v>
      </c>
      <c r="P30" s="53" t="s">
        <v>66</v>
      </c>
      <c r="Q30" s="53" t="s">
        <v>67</v>
      </c>
      <c r="R30" s="53" t="s">
        <v>68</v>
      </c>
      <c r="S30" s="53" t="s">
        <v>69</v>
      </c>
    </row>
    <row r="31">
      <c r="A31" s="19" t="s">
        <v>16</v>
      </c>
      <c r="B31" s="2">
        <f>$B$14</f>
        <v>4.123535</v>
      </c>
      <c r="E31" s="2">
        <f t="shared" ref="E31:J31" si="7">$B$14</f>
        <v>4.123535</v>
      </c>
      <c r="F31" s="2">
        <f t="shared" si="7"/>
        <v>4.123535</v>
      </c>
      <c r="G31" s="2">
        <f t="shared" si="7"/>
        <v>4.123535</v>
      </c>
      <c r="H31" s="2">
        <f t="shared" si="7"/>
        <v>4.123535</v>
      </c>
      <c r="I31" s="2">
        <f t="shared" si="7"/>
        <v>4.123535</v>
      </c>
      <c r="J31" s="2">
        <f t="shared" si="7"/>
        <v>4.123535</v>
      </c>
      <c r="N31" s="54" t="s">
        <v>46</v>
      </c>
      <c r="O31" s="54" t="s">
        <v>70</v>
      </c>
      <c r="P31" s="54" t="s">
        <v>71</v>
      </c>
      <c r="Q31" s="54" t="s">
        <v>72</v>
      </c>
      <c r="R31" s="54"/>
      <c r="S31" s="55">
        <v>3000000.0</v>
      </c>
    </row>
    <row r="32">
      <c r="A32" s="26" t="s">
        <v>17</v>
      </c>
      <c r="B32" s="27">
        <f>B28*B29*B30*B31</f>
        <v>19258248.6</v>
      </c>
      <c r="C32" s="27"/>
      <c r="D32" s="27"/>
      <c r="E32" s="27">
        <f t="shared" ref="E32:J32" si="8">E28*E29*E30*E31</f>
        <v>13140922.57</v>
      </c>
      <c r="F32" s="27">
        <f t="shared" si="8"/>
        <v>8856734.65</v>
      </c>
      <c r="G32" s="27">
        <f t="shared" si="8"/>
        <v>6488073.057</v>
      </c>
      <c r="H32" s="27">
        <f t="shared" si="8"/>
        <v>5272846.675</v>
      </c>
      <c r="I32" s="27">
        <f t="shared" si="8"/>
        <v>4325382.038</v>
      </c>
      <c r="J32" s="27">
        <f t="shared" si="8"/>
        <v>3460305.631</v>
      </c>
      <c r="L32" s="8"/>
      <c r="N32" s="5" t="s">
        <v>47</v>
      </c>
      <c r="O32" s="5" t="s">
        <v>73</v>
      </c>
      <c r="P32" s="5" t="s">
        <v>74</v>
      </c>
      <c r="Q32" s="5" t="s">
        <v>75</v>
      </c>
      <c r="R32" s="5"/>
      <c r="S32" s="56">
        <v>1275000.0</v>
      </c>
    </row>
    <row r="33">
      <c r="A33" s="19" t="s">
        <v>18</v>
      </c>
      <c r="B33" s="17">
        <v>1000000.0</v>
      </c>
      <c r="D33" s="8"/>
      <c r="E33" s="8">
        <f>B33</f>
        <v>1000000</v>
      </c>
      <c r="L33" s="8"/>
      <c r="N33" s="54" t="s">
        <v>49</v>
      </c>
      <c r="O33" s="54" t="s">
        <v>76</v>
      </c>
      <c r="P33" s="54" t="s">
        <v>77</v>
      </c>
      <c r="Q33" s="54" t="s">
        <v>78</v>
      </c>
      <c r="R33" s="54"/>
      <c r="S33" s="55">
        <v>1275000.0</v>
      </c>
    </row>
    <row r="34">
      <c r="A34" s="5" t="s">
        <v>19</v>
      </c>
      <c r="B34" s="17">
        <v>9000000.0</v>
      </c>
      <c r="C34" s="8"/>
      <c r="D34" s="8"/>
      <c r="E34" s="8">
        <f>9/36*B34</f>
        <v>2250000</v>
      </c>
      <c r="F34" s="8">
        <f>12/36*B34</f>
        <v>3000000</v>
      </c>
      <c r="G34" s="8">
        <f>12/36*B34</f>
        <v>3000000</v>
      </c>
      <c r="H34" s="8">
        <f>3/36*B34</f>
        <v>750000</v>
      </c>
      <c r="I34" s="8">
        <v>0.0</v>
      </c>
      <c r="J34" s="8">
        <v>0.0</v>
      </c>
      <c r="L34" s="8"/>
      <c r="N34" s="5" t="s">
        <v>50</v>
      </c>
      <c r="O34" s="5" t="s">
        <v>79</v>
      </c>
      <c r="P34" s="5" t="s">
        <v>71</v>
      </c>
      <c r="Q34" s="5" t="s">
        <v>80</v>
      </c>
      <c r="R34" s="5"/>
      <c r="S34" s="56">
        <v>1000000.0</v>
      </c>
    </row>
    <row r="35">
      <c r="A35" s="26" t="s">
        <v>20</v>
      </c>
      <c r="B35" s="26"/>
      <c r="C35" s="27"/>
      <c r="D35" s="27"/>
      <c r="E35" s="27">
        <f t="shared" ref="E35:J35" si="9">E32-E33-E34</f>
        <v>9890922.573</v>
      </c>
      <c r="F35" s="27">
        <f t="shared" si="9"/>
        <v>5856734.65</v>
      </c>
      <c r="G35" s="27">
        <f t="shared" si="9"/>
        <v>3488073.057</v>
      </c>
      <c r="H35" s="27">
        <f t="shared" si="9"/>
        <v>4522846.675</v>
      </c>
      <c r="I35" s="27">
        <f t="shared" si="9"/>
        <v>4325382.038</v>
      </c>
      <c r="J35" s="27">
        <f t="shared" si="9"/>
        <v>3460305.631</v>
      </c>
      <c r="L35" s="8"/>
      <c r="N35" s="54" t="s">
        <v>51</v>
      </c>
      <c r="O35" s="54" t="s">
        <v>81</v>
      </c>
      <c r="P35" s="54" t="s">
        <v>77</v>
      </c>
      <c r="Q35" s="54" t="s">
        <v>72</v>
      </c>
      <c r="R35" s="54"/>
      <c r="S35" s="55">
        <v>2000000.0</v>
      </c>
    </row>
    <row r="36">
      <c r="L36" s="8"/>
      <c r="N36" s="5" t="s">
        <v>52</v>
      </c>
      <c r="O36" s="5" t="s">
        <v>82</v>
      </c>
      <c r="P36" s="5" t="s">
        <v>83</v>
      </c>
      <c r="Q36" s="5" t="s">
        <v>80</v>
      </c>
      <c r="R36" s="57" t="s">
        <v>84</v>
      </c>
      <c r="S36" s="56">
        <v>750000.0</v>
      </c>
    </row>
    <row r="37">
      <c r="A37" s="14" t="s">
        <v>22</v>
      </c>
      <c r="B37" s="15" t="s">
        <v>12</v>
      </c>
      <c r="C37" s="16">
        <v>2023.0</v>
      </c>
      <c r="D37" s="16">
        <v>2024.0</v>
      </c>
      <c r="E37" s="16">
        <v>2025.0</v>
      </c>
      <c r="F37" s="16">
        <v>2026.0</v>
      </c>
      <c r="G37" s="16">
        <v>2027.0</v>
      </c>
      <c r="H37" s="16">
        <v>2028.0</v>
      </c>
      <c r="I37" s="16">
        <v>2029.0</v>
      </c>
      <c r="J37" s="16">
        <v>2030.0</v>
      </c>
      <c r="L37" s="12"/>
      <c r="N37" s="54" t="s">
        <v>53</v>
      </c>
      <c r="O37" s="54" t="s">
        <v>85</v>
      </c>
      <c r="P37" s="54" t="s">
        <v>83</v>
      </c>
      <c r="Q37" s="54" t="s">
        <v>80</v>
      </c>
      <c r="R37" s="58">
        <v>0.35</v>
      </c>
      <c r="S37" s="55">
        <v>750000.0</v>
      </c>
    </row>
    <row r="38">
      <c r="A38" s="5" t="s">
        <v>13</v>
      </c>
      <c r="B38" s="29">
        <v>850000.0</v>
      </c>
      <c r="C38" s="8"/>
      <c r="D38" s="8"/>
      <c r="E38" s="18">
        <f>D18*20%+E18*15%</f>
        <v>515000</v>
      </c>
      <c r="F38" s="18">
        <f t="shared" ref="F38:J38" si="10">F18*50%</f>
        <v>500000</v>
      </c>
      <c r="G38" s="18">
        <f t="shared" si="10"/>
        <v>450000</v>
      </c>
      <c r="H38" s="18">
        <f t="shared" si="10"/>
        <v>400000</v>
      </c>
      <c r="I38" s="18">
        <f t="shared" si="10"/>
        <v>350000</v>
      </c>
      <c r="J38" s="18">
        <f t="shared" si="10"/>
        <v>300000</v>
      </c>
      <c r="N38" s="5" t="s">
        <v>54</v>
      </c>
      <c r="O38" s="5" t="s">
        <v>86</v>
      </c>
      <c r="P38" s="5" t="s">
        <v>71</v>
      </c>
      <c r="Q38" s="5" t="s">
        <v>80</v>
      </c>
      <c r="R38" s="59">
        <v>0.5</v>
      </c>
      <c r="S38" s="56">
        <v>750000.0</v>
      </c>
    </row>
    <row r="39">
      <c r="A39" s="19" t="s">
        <v>14</v>
      </c>
      <c r="B39" s="20">
        <v>19.99</v>
      </c>
      <c r="C39" s="21"/>
      <c r="D39" s="22"/>
      <c r="E39" s="22">
        <f>B39</f>
        <v>19.99</v>
      </c>
      <c r="F39" s="22">
        <f t="shared" ref="F39:J39" si="11">E39</f>
        <v>19.99</v>
      </c>
      <c r="G39" s="22">
        <f t="shared" si="11"/>
        <v>19.99</v>
      </c>
      <c r="H39" s="22">
        <f t="shared" si="11"/>
        <v>19.99</v>
      </c>
      <c r="I39" s="22">
        <f t="shared" si="11"/>
        <v>19.99</v>
      </c>
      <c r="J39" s="22">
        <f t="shared" si="11"/>
        <v>19.99</v>
      </c>
      <c r="N39" s="54" t="s">
        <v>55</v>
      </c>
      <c r="O39" s="54" t="s">
        <v>87</v>
      </c>
      <c r="P39" s="54" t="s">
        <v>88</v>
      </c>
      <c r="Q39" s="54" t="s">
        <v>80</v>
      </c>
      <c r="R39" s="58">
        <v>0.45</v>
      </c>
      <c r="S39" s="55">
        <v>750000.0</v>
      </c>
    </row>
    <row r="40">
      <c r="A40" s="5" t="s">
        <v>15</v>
      </c>
      <c r="B40" s="23">
        <v>0.55</v>
      </c>
      <c r="C40" s="24"/>
      <c r="D40" s="24"/>
      <c r="E40" s="23">
        <v>0.55</v>
      </c>
      <c r="F40" s="23">
        <v>0.43</v>
      </c>
      <c r="G40" s="23">
        <v>0.35</v>
      </c>
      <c r="H40" s="23">
        <v>0.32</v>
      </c>
      <c r="I40" s="23">
        <v>0.3</v>
      </c>
      <c r="J40" s="25">
        <v>0.28</v>
      </c>
      <c r="N40" s="5" t="s">
        <v>56</v>
      </c>
      <c r="O40" s="5" t="s">
        <v>73</v>
      </c>
      <c r="P40" s="5" t="s">
        <v>74</v>
      </c>
      <c r="Q40" s="5" t="s">
        <v>89</v>
      </c>
      <c r="R40" s="59">
        <v>0.45</v>
      </c>
      <c r="S40" s="56">
        <v>750000.0</v>
      </c>
    </row>
    <row r="41">
      <c r="A41" s="19" t="s">
        <v>16</v>
      </c>
      <c r="B41" s="2">
        <f>$B$14</f>
        <v>4.123535</v>
      </c>
      <c r="E41" s="2">
        <f t="shared" ref="E41:J41" si="12">$B$14</f>
        <v>4.123535</v>
      </c>
      <c r="F41" s="2">
        <f t="shared" si="12"/>
        <v>4.123535</v>
      </c>
      <c r="G41" s="2">
        <f t="shared" si="12"/>
        <v>4.123535</v>
      </c>
      <c r="H41" s="2">
        <f t="shared" si="12"/>
        <v>4.123535</v>
      </c>
      <c r="I41" s="2">
        <f t="shared" si="12"/>
        <v>4.123535</v>
      </c>
      <c r="J41" s="2">
        <f t="shared" si="12"/>
        <v>4.123535</v>
      </c>
    </row>
    <row r="42">
      <c r="A42" s="26" t="s">
        <v>17</v>
      </c>
      <c r="B42" s="27">
        <f>B38*B39*B40*B41</f>
        <v>38535774.72</v>
      </c>
      <c r="C42" s="27"/>
      <c r="D42" s="27"/>
      <c r="E42" s="27">
        <f t="shared" ref="E42:J42" si="13">E38*E39*E40*E41</f>
        <v>23348145.86</v>
      </c>
      <c r="F42" s="27">
        <f t="shared" si="13"/>
        <v>17722334.9</v>
      </c>
      <c r="G42" s="27">
        <f t="shared" si="13"/>
        <v>12982640.68</v>
      </c>
      <c r="H42" s="27">
        <f t="shared" si="13"/>
        <v>10550971.48</v>
      </c>
      <c r="I42" s="27">
        <f t="shared" si="13"/>
        <v>8655093.788</v>
      </c>
      <c r="J42" s="27">
        <f t="shared" si="13"/>
        <v>6924075.031</v>
      </c>
      <c r="L42" s="8"/>
      <c r="N42" s="5" t="s">
        <v>91</v>
      </c>
    </row>
    <row r="43">
      <c r="A43" s="19" t="s">
        <v>18</v>
      </c>
      <c r="B43" s="17">
        <v>2000000.0</v>
      </c>
      <c r="D43" s="8"/>
      <c r="E43" s="8">
        <f>B43</f>
        <v>2000000</v>
      </c>
      <c r="L43" s="8"/>
      <c r="N43" s="53" t="s">
        <v>64</v>
      </c>
      <c r="O43" s="53" t="s">
        <v>65</v>
      </c>
      <c r="P43" s="53" t="s">
        <v>66</v>
      </c>
      <c r="Q43" s="53" t="s">
        <v>67</v>
      </c>
      <c r="R43" s="53" t="s">
        <v>68</v>
      </c>
      <c r="S43" s="53" t="s">
        <v>69</v>
      </c>
    </row>
    <row r="44">
      <c r="A44" s="5" t="s">
        <v>19</v>
      </c>
      <c r="B44" s="17">
        <v>1.8E7</v>
      </c>
      <c r="C44" s="8"/>
      <c r="D44" s="8"/>
      <c r="E44" s="8">
        <f>3/36*B44</f>
        <v>1500000</v>
      </c>
      <c r="F44" s="8">
        <f>12/36*B44</f>
        <v>6000000</v>
      </c>
      <c r="G44" s="8">
        <f>12/36*B44</f>
        <v>6000000</v>
      </c>
      <c r="H44" s="8">
        <f>9/36*B44</f>
        <v>4500000</v>
      </c>
      <c r="I44" s="8">
        <v>0.0</v>
      </c>
      <c r="J44" s="8">
        <v>0.0</v>
      </c>
      <c r="L44" s="8"/>
      <c r="N44" s="54" t="s">
        <v>46</v>
      </c>
      <c r="O44" s="54" t="s">
        <v>70</v>
      </c>
      <c r="P44" s="54" t="s">
        <v>71</v>
      </c>
      <c r="Q44" s="54" t="s">
        <v>72</v>
      </c>
      <c r="R44" s="54"/>
      <c r="S44" s="55">
        <v>1500000.0</v>
      </c>
    </row>
    <row r="45">
      <c r="A45" s="26" t="s">
        <v>20</v>
      </c>
      <c r="B45" s="26"/>
      <c r="C45" s="27"/>
      <c r="D45" s="27"/>
      <c r="E45" s="27">
        <f t="shared" ref="E45:J45" si="14">E42-E43-E44</f>
        <v>19848145.86</v>
      </c>
      <c r="F45" s="27">
        <f t="shared" si="14"/>
        <v>11722334.9</v>
      </c>
      <c r="G45" s="27">
        <f t="shared" si="14"/>
        <v>6982640.682</v>
      </c>
      <c r="H45" s="27">
        <f t="shared" si="14"/>
        <v>6050971.475</v>
      </c>
      <c r="I45" s="27">
        <f t="shared" si="14"/>
        <v>8655093.788</v>
      </c>
      <c r="J45" s="27">
        <f t="shared" si="14"/>
        <v>6924075.031</v>
      </c>
      <c r="L45" s="8"/>
      <c r="N45" s="5" t="s">
        <v>47</v>
      </c>
      <c r="O45" s="5" t="s">
        <v>73</v>
      </c>
      <c r="P45" s="5" t="s">
        <v>74</v>
      </c>
      <c r="Q45" s="5" t="s">
        <v>75</v>
      </c>
      <c r="R45" s="5"/>
      <c r="S45" s="56">
        <v>600000.0</v>
      </c>
    </row>
    <row r="46">
      <c r="L46" s="8"/>
      <c r="N46" s="54" t="s">
        <v>49</v>
      </c>
      <c r="O46" s="54" t="s">
        <v>76</v>
      </c>
      <c r="P46" s="54" t="s">
        <v>77</v>
      </c>
      <c r="Q46" s="54" t="s">
        <v>78</v>
      </c>
      <c r="R46" s="54"/>
      <c r="S46" s="55">
        <v>600000.0</v>
      </c>
    </row>
    <row r="47">
      <c r="A47" s="14" t="s">
        <v>23</v>
      </c>
      <c r="B47" s="15" t="s">
        <v>12</v>
      </c>
      <c r="C47" s="16">
        <v>2023.0</v>
      </c>
      <c r="D47" s="16">
        <v>2024.0</v>
      </c>
      <c r="E47" s="16">
        <v>2025.0</v>
      </c>
      <c r="F47" s="16">
        <v>2026.0</v>
      </c>
      <c r="G47" s="16">
        <v>2027.0</v>
      </c>
      <c r="H47" s="16">
        <v>2028.0</v>
      </c>
      <c r="I47" s="16">
        <v>2029.0</v>
      </c>
      <c r="J47" s="16">
        <v>2030.0</v>
      </c>
      <c r="L47" s="12"/>
      <c r="N47" s="5" t="s">
        <v>50</v>
      </c>
      <c r="O47" s="5" t="s">
        <v>79</v>
      </c>
      <c r="P47" s="5" t="s">
        <v>71</v>
      </c>
      <c r="Q47" s="5" t="s">
        <v>80</v>
      </c>
      <c r="R47" s="5"/>
      <c r="S47" s="56">
        <v>400000.0</v>
      </c>
    </row>
    <row r="48">
      <c r="A48" s="5" t="s">
        <v>13</v>
      </c>
      <c r="B48" s="28">
        <v>700000.0</v>
      </c>
      <c r="C48" s="8"/>
      <c r="D48" s="18">
        <f>B48*80%</f>
        <v>560000</v>
      </c>
      <c r="E48" s="18">
        <f>B48*50%</f>
        <v>350000</v>
      </c>
      <c r="F48" s="18">
        <f>B48*45%</f>
        <v>315000</v>
      </c>
      <c r="G48" s="18">
        <f>B48*40%</f>
        <v>280000</v>
      </c>
      <c r="H48" s="18">
        <f>B48*35%</f>
        <v>245000</v>
      </c>
      <c r="I48" s="18">
        <f>B48*30%</f>
        <v>210000</v>
      </c>
      <c r="J48" s="18">
        <f>B48*25%</f>
        <v>175000</v>
      </c>
      <c r="K48" s="8"/>
      <c r="L48" s="8"/>
      <c r="N48" s="54" t="s">
        <v>51</v>
      </c>
      <c r="O48" s="54" t="s">
        <v>81</v>
      </c>
      <c r="P48" s="54" t="s">
        <v>77</v>
      </c>
      <c r="Q48" s="54" t="s">
        <v>72</v>
      </c>
      <c r="R48" s="54"/>
      <c r="S48" s="55">
        <v>400000.0</v>
      </c>
    </row>
    <row r="49">
      <c r="A49" s="19" t="s">
        <v>14</v>
      </c>
      <c r="B49" s="20">
        <v>34.99</v>
      </c>
      <c r="C49" s="21"/>
      <c r="D49" s="22">
        <f>B49</f>
        <v>34.99</v>
      </c>
      <c r="E49" s="22">
        <f t="shared" ref="E49:J49" si="15">D49</f>
        <v>34.99</v>
      </c>
      <c r="F49" s="22">
        <f t="shared" si="15"/>
        <v>34.99</v>
      </c>
      <c r="G49" s="22">
        <f t="shared" si="15"/>
        <v>34.99</v>
      </c>
      <c r="H49" s="22">
        <f t="shared" si="15"/>
        <v>34.99</v>
      </c>
      <c r="I49" s="22">
        <f t="shared" si="15"/>
        <v>34.99</v>
      </c>
      <c r="J49" s="22">
        <f t="shared" si="15"/>
        <v>34.99</v>
      </c>
      <c r="K49" s="8"/>
      <c r="L49" s="8"/>
      <c r="N49" s="5" t="s">
        <v>52</v>
      </c>
      <c r="O49" s="5" t="s">
        <v>82</v>
      </c>
      <c r="P49" s="5" t="s">
        <v>83</v>
      </c>
      <c r="Q49" s="5" t="s">
        <v>80</v>
      </c>
      <c r="R49" s="57" t="s">
        <v>84</v>
      </c>
      <c r="S49" s="56">
        <v>400000.0</v>
      </c>
    </row>
    <row r="50">
      <c r="A50" s="5" t="s">
        <v>15</v>
      </c>
      <c r="B50" s="23">
        <v>0.48</v>
      </c>
      <c r="C50" s="24"/>
      <c r="D50" s="23">
        <v>0.49</v>
      </c>
      <c r="E50" s="25">
        <v>0.39</v>
      </c>
      <c r="F50" s="25">
        <v>0.3</v>
      </c>
      <c r="G50" s="25">
        <v>0.26</v>
      </c>
      <c r="H50" s="25">
        <v>0.23</v>
      </c>
      <c r="I50" s="25">
        <v>0.21</v>
      </c>
      <c r="J50" s="25">
        <v>0.19</v>
      </c>
      <c r="K50" s="8"/>
      <c r="L50" s="8"/>
      <c r="N50" s="54" t="s">
        <v>53</v>
      </c>
      <c r="O50" s="54" t="s">
        <v>85</v>
      </c>
      <c r="P50" s="54" t="s">
        <v>83</v>
      </c>
      <c r="Q50" s="54" t="s">
        <v>80</v>
      </c>
      <c r="R50" s="58">
        <v>0.35</v>
      </c>
      <c r="S50" s="55">
        <v>250000.0</v>
      </c>
    </row>
    <row r="51">
      <c r="A51" s="19" t="s">
        <v>16</v>
      </c>
      <c r="B51" s="2">
        <f>$B$14</f>
        <v>4.123535</v>
      </c>
      <c r="D51" s="2">
        <f t="shared" ref="D51:J51" si="16">$B$14</f>
        <v>4.123535</v>
      </c>
      <c r="E51" s="2">
        <f t="shared" si="16"/>
        <v>4.123535</v>
      </c>
      <c r="F51" s="2">
        <f t="shared" si="16"/>
        <v>4.123535</v>
      </c>
      <c r="G51" s="2">
        <f t="shared" si="16"/>
        <v>4.123535</v>
      </c>
      <c r="H51" s="2">
        <f t="shared" si="16"/>
        <v>4.123535</v>
      </c>
      <c r="I51" s="2">
        <f t="shared" si="16"/>
        <v>4.123535</v>
      </c>
      <c r="J51" s="2">
        <f t="shared" si="16"/>
        <v>4.123535</v>
      </c>
      <c r="K51" s="8"/>
      <c r="N51" s="5" t="s">
        <v>54</v>
      </c>
      <c r="O51" s="5" t="s">
        <v>86</v>
      </c>
      <c r="P51" s="5" t="s">
        <v>71</v>
      </c>
      <c r="Q51" s="5" t="s">
        <v>80</v>
      </c>
      <c r="R51" s="59">
        <v>0.5</v>
      </c>
      <c r="S51" s="56">
        <v>250000.0</v>
      </c>
    </row>
    <row r="52">
      <c r="A52" s="26" t="s">
        <v>17</v>
      </c>
      <c r="B52" s="27">
        <f>B48*B49*B50*B51</f>
        <v>48478916.52</v>
      </c>
      <c r="C52" s="27"/>
      <c r="D52" s="27">
        <f t="shared" ref="D52:J52" si="17">D48*D49*D50*D51</f>
        <v>39591115.16</v>
      </c>
      <c r="E52" s="27">
        <f t="shared" si="17"/>
        <v>19694559.84</v>
      </c>
      <c r="F52" s="27">
        <f t="shared" si="17"/>
        <v>13634695.27</v>
      </c>
      <c r="G52" s="27">
        <f t="shared" si="17"/>
        <v>10503765.25</v>
      </c>
      <c r="H52" s="27">
        <f t="shared" si="17"/>
        <v>8130318.292</v>
      </c>
      <c r="I52" s="27">
        <f t="shared" si="17"/>
        <v>6362857.794</v>
      </c>
      <c r="J52" s="27">
        <f t="shared" si="17"/>
        <v>4797392.781</v>
      </c>
      <c r="K52" s="8"/>
      <c r="L52" s="8"/>
      <c r="N52" s="54" t="s">
        <v>55</v>
      </c>
      <c r="O52" s="54" t="s">
        <v>87</v>
      </c>
      <c r="P52" s="54" t="s">
        <v>88</v>
      </c>
      <c r="Q52" s="54" t="s">
        <v>80</v>
      </c>
      <c r="R52" s="58">
        <v>0.45</v>
      </c>
      <c r="S52" s="55">
        <v>250000.0</v>
      </c>
    </row>
    <row r="53">
      <c r="A53" s="19" t="s">
        <v>18</v>
      </c>
      <c r="B53" s="28">
        <v>4000000.0</v>
      </c>
      <c r="D53" s="8">
        <f>B53</f>
        <v>4000000</v>
      </c>
      <c r="K53" s="22"/>
      <c r="L53" s="8"/>
      <c r="N53" s="5" t="s">
        <v>56</v>
      </c>
      <c r="O53" s="5" t="s">
        <v>73</v>
      </c>
      <c r="P53" s="5" t="s">
        <v>74</v>
      </c>
      <c r="Q53" s="5" t="s">
        <v>89</v>
      </c>
      <c r="R53" s="59">
        <v>0.45</v>
      </c>
      <c r="S53" s="56">
        <v>250000.0</v>
      </c>
    </row>
    <row r="54">
      <c r="A54" s="5" t="s">
        <v>19</v>
      </c>
      <c r="B54" s="17">
        <v>3.5E7</v>
      </c>
      <c r="C54" s="8"/>
      <c r="D54" s="8">
        <f>9/36*B54</f>
        <v>8750000</v>
      </c>
      <c r="E54" s="8">
        <f>12/36*B54</f>
        <v>11666666.67</v>
      </c>
      <c r="F54" s="8">
        <f>12/36*B54</f>
        <v>11666666.67</v>
      </c>
      <c r="G54" s="8">
        <f>3/36*B54</f>
        <v>2916666.667</v>
      </c>
      <c r="H54" s="8">
        <v>0.0</v>
      </c>
      <c r="I54" s="8">
        <v>0.0</v>
      </c>
      <c r="J54" s="8">
        <v>0.0</v>
      </c>
      <c r="K54" s="24"/>
      <c r="L54" s="8"/>
    </row>
    <row r="55">
      <c r="A55" s="26" t="s">
        <v>20</v>
      </c>
      <c r="B55" s="26"/>
      <c r="C55" s="27"/>
      <c r="D55" s="27">
        <f t="shared" ref="D55:J55" si="18">D52-D53-D54</f>
        <v>26841115.16</v>
      </c>
      <c r="E55" s="27">
        <f t="shared" si="18"/>
        <v>8027893.171</v>
      </c>
      <c r="F55" s="27">
        <f t="shared" si="18"/>
        <v>1968028.605</v>
      </c>
      <c r="G55" s="27">
        <f t="shared" si="18"/>
        <v>7587098.58</v>
      </c>
      <c r="H55" s="27">
        <f t="shared" si="18"/>
        <v>8130318.292</v>
      </c>
      <c r="I55" s="27">
        <f t="shared" si="18"/>
        <v>6362857.794</v>
      </c>
      <c r="J55" s="27">
        <f t="shared" si="18"/>
        <v>4797392.781</v>
      </c>
      <c r="L55" s="8"/>
    </row>
    <row r="56">
      <c r="K56" s="8"/>
      <c r="L56" s="8"/>
    </row>
    <row r="57">
      <c r="A57" s="14" t="s">
        <v>24</v>
      </c>
      <c r="B57" s="15" t="s">
        <v>12</v>
      </c>
      <c r="C57" s="16">
        <v>2023.0</v>
      </c>
      <c r="D57" s="16">
        <v>2024.0</v>
      </c>
      <c r="E57" s="16">
        <v>2025.0</v>
      </c>
      <c r="F57" s="16">
        <v>2026.0</v>
      </c>
      <c r="G57" s="16">
        <v>2027.0</v>
      </c>
      <c r="H57" s="16">
        <v>2028.0</v>
      </c>
      <c r="I57" s="16">
        <v>2029.0</v>
      </c>
      <c r="J57" s="16">
        <v>2030.0</v>
      </c>
      <c r="K57" s="8"/>
      <c r="L57" s="12"/>
    </row>
    <row r="58">
      <c r="A58" s="5" t="s">
        <v>13</v>
      </c>
      <c r="B58" s="28">
        <v>1000000.0</v>
      </c>
      <c r="C58" s="8"/>
      <c r="D58" s="8"/>
      <c r="E58" s="18">
        <f>B58*65%</f>
        <v>650000</v>
      </c>
      <c r="F58" s="18">
        <f>B58*65%</f>
        <v>650000</v>
      </c>
      <c r="G58" s="18">
        <f>B58*45%</f>
        <v>450000</v>
      </c>
      <c r="H58" s="18">
        <f>B58*40%</f>
        <v>400000</v>
      </c>
      <c r="I58" s="18">
        <f>B58*35%</f>
        <v>350000</v>
      </c>
      <c r="J58" s="18">
        <f>B58*30%</f>
        <v>300000</v>
      </c>
      <c r="K58" s="8"/>
    </row>
    <row r="59">
      <c r="A59" s="19" t="s">
        <v>14</v>
      </c>
      <c r="B59" s="20">
        <v>39.99</v>
      </c>
      <c r="C59" s="21"/>
      <c r="D59" s="22"/>
      <c r="E59" s="22">
        <f>B59</f>
        <v>39.99</v>
      </c>
      <c r="F59" s="22">
        <f t="shared" ref="F59:J59" si="19">E59</f>
        <v>39.99</v>
      </c>
      <c r="G59" s="22">
        <f t="shared" si="19"/>
        <v>39.99</v>
      </c>
      <c r="H59" s="22">
        <f t="shared" si="19"/>
        <v>39.99</v>
      </c>
      <c r="I59" s="22">
        <f t="shared" si="19"/>
        <v>39.99</v>
      </c>
      <c r="J59" s="22">
        <f t="shared" si="19"/>
        <v>39.99</v>
      </c>
      <c r="K59" s="8"/>
    </row>
    <row r="60">
      <c r="A60" s="5" t="s">
        <v>15</v>
      </c>
      <c r="B60" s="23">
        <v>0.48</v>
      </c>
      <c r="C60" s="24"/>
      <c r="D60" s="24"/>
      <c r="E60" s="23">
        <v>0.51</v>
      </c>
      <c r="F60" s="25">
        <v>0.4</v>
      </c>
      <c r="G60" s="25">
        <v>0.3</v>
      </c>
      <c r="H60" s="25">
        <v>0.26</v>
      </c>
      <c r="I60" s="25">
        <v>0.23</v>
      </c>
      <c r="J60" s="25">
        <v>0.21</v>
      </c>
      <c r="K60" s="8"/>
      <c r="L60" s="8"/>
    </row>
    <row r="61">
      <c r="A61" s="19" t="s">
        <v>16</v>
      </c>
      <c r="B61" s="2">
        <f>$B$14</f>
        <v>4.123535</v>
      </c>
      <c r="E61" s="2">
        <f t="shared" ref="E61:J61" si="20">$B$14</f>
        <v>4.123535</v>
      </c>
      <c r="F61" s="2">
        <f t="shared" si="20"/>
        <v>4.123535</v>
      </c>
      <c r="G61" s="2">
        <f t="shared" si="20"/>
        <v>4.123535</v>
      </c>
      <c r="H61" s="2">
        <f t="shared" si="20"/>
        <v>4.123535</v>
      </c>
      <c r="I61" s="2">
        <f t="shared" si="20"/>
        <v>4.123535</v>
      </c>
      <c r="J61" s="2">
        <f t="shared" si="20"/>
        <v>4.123535</v>
      </c>
      <c r="K61" s="8"/>
    </row>
    <row r="62">
      <c r="A62" s="26" t="s">
        <v>17</v>
      </c>
      <c r="B62" s="27">
        <f>B58*B59*B60*B61</f>
        <v>79152079.03</v>
      </c>
      <c r="C62" s="27"/>
      <c r="D62" s="27"/>
      <c r="E62" s="27">
        <f t="shared" ref="E62:J62" si="21">E58*E59*E60*E61</f>
        <v>54664404.58</v>
      </c>
      <c r="F62" s="27">
        <f t="shared" si="21"/>
        <v>42874042.81</v>
      </c>
      <c r="G62" s="27">
        <f t="shared" si="21"/>
        <v>22261522.23</v>
      </c>
      <c r="H62" s="27">
        <f t="shared" si="21"/>
        <v>17149617.12</v>
      </c>
      <c r="I62" s="27">
        <f t="shared" si="21"/>
        <v>13274463.25</v>
      </c>
      <c r="J62" s="27">
        <f t="shared" si="21"/>
        <v>10388710.37</v>
      </c>
      <c r="K62" s="8"/>
      <c r="L62" s="8"/>
    </row>
    <row r="63">
      <c r="A63" s="19" t="s">
        <v>18</v>
      </c>
      <c r="B63" s="28">
        <v>5000000.0</v>
      </c>
      <c r="D63" s="8"/>
      <c r="E63" s="8">
        <f>B63</f>
        <v>5000000</v>
      </c>
      <c r="K63" s="8"/>
      <c r="L63" s="8"/>
    </row>
    <row r="64">
      <c r="A64" s="5" t="s">
        <v>19</v>
      </c>
      <c r="B64" s="17">
        <v>6.5E7</v>
      </c>
      <c r="C64" s="8"/>
      <c r="D64" s="8"/>
      <c r="E64" s="8">
        <f>3/36*B64</f>
        <v>5416666.667</v>
      </c>
      <c r="F64" s="8">
        <f>12/36*B64</f>
        <v>21666666.67</v>
      </c>
      <c r="G64" s="8">
        <f>12/36*B64</f>
        <v>21666666.67</v>
      </c>
      <c r="H64" s="8">
        <f>9/36*B64</f>
        <v>16250000</v>
      </c>
      <c r="I64" s="8">
        <v>0.0</v>
      </c>
      <c r="J64" s="8">
        <v>0.0</v>
      </c>
      <c r="K64" s="8"/>
      <c r="L64" s="8"/>
    </row>
    <row r="65">
      <c r="A65" s="26" t="s">
        <v>20</v>
      </c>
      <c r="B65" s="26"/>
      <c r="C65" s="27"/>
      <c r="D65" s="27"/>
      <c r="E65" s="27">
        <f t="shared" ref="E65:J65" si="22">E62-E63-E64</f>
        <v>44247737.91</v>
      </c>
      <c r="F65" s="27">
        <f t="shared" si="22"/>
        <v>21207376.14</v>
      </c>
      <c r="G65" s="27">
        <f t="shared" si="22"/>
        <v>594855.5611</v>
      </c>
      <c r="H65" s="27">
        <f t="shared" si="22"/>
        <v>899617.1236</v>
      </c>
      <c r="I65" s="27">
        <f t="shared" si="22"/>
        <v>13274463.25</v>
      </c>
      <c r="J65" s="27">
        <f t="shared" si="22"/>
        <v>10388710.37</v>
      </c>
      <c r="K65" s="8"/>
      <c r="L65" s="8"/>
    </row>
    <row r="66">
      <c r="B66" s="8"/>
      <c r="C66" s="8"/>
      <c r="D66" s="8"/>
      <c r="G66" s="8"/>
      <c r="H66" s="8"/>
      <c r="I66" s="8"/>
      <c r="J66" s="8"/>
      <c r="K66" s="8"/>
      <c r="L66" s="8"/>
    </row>
    <row r="67">
      <c r="A67" s="14" t="s">
        <v>25</v>
      </c>
      <c r="B67" s="15" t="s">
        <v>12</v>
      </c>
      <c r="C67" s="16">
        <v>2023.0</v>
      </c>
      <c r="D67" s="16">
        <v>2024.0</v>
      </c>
      <c r="E67" s="16">
        <v>2025.0</v>
      </c>
      <c r="F67" s="16">
        <v>2026.0</v>
      </c>
      <c r="G67" s="16">
        <v>2027.0</v>
      </c>
      <c r="H67" s="16">
        <v>2028.0</v>
      </c>
      <c r="I67" s="16">
        <v>2029.0</v>
      </c>
      <c r="J67" s="16">
        <v>2030.0</v>
      </c>
      <c r="K67" s="8"/>
      <c r="L67" s="12"/>
    </row>
    <row r="68">
      <c r="A68" s="5" t="s">
        <v>13</v>
      </c>
      <c r="B68" s="28">
        <v>600000.0</v>
      </c>
      <c r="C68" s="18">
        <f>B68*65%</f>
        <v>390000</v>
      </c>
      <c r="D68" s="18">
        <f>B68*65%</f>
        <v>390000</v>
      </c>
      <c r="E68" s="18">
        <f>B68*45%</f>
        <v>270000</v>
      </c>
      <c r="F68" s="18">
        <f>B68*40%</f>
        <v>240000</v>
      </c>
      <c r="G68" s="18">
        <f>B68*35%</f>
        <v>210000</v>
      </c>
      <c r="H68" s="18">
        <f>B68*30%</f>
        <v>180000</v>
      </c>
      <c r="I68" s="18">
        <f>B68*25%</f>
        <v>150000</v>
      </c>
      <c r="J68" s="18">
        <f>B68*20%</f>
        <v>120000</v>
      </c>
      <c r="K68" s="8"/>
      <c r="L68" s="8"/>
    </row>
    <row r="69">
      <c r="A69" s="19" t="s">
        <v>14</v>
      </c>
      <c r="B69" s="20">
        <v>34.99</v>
      </c>
      <c r="C69" s="22">
        <f t="shared" ref="C69:J69" si="23">B69</f>
        <v>34.99</v>
      </c>
      <c r="D69" s="22">
        <f t="shared" si="23"/>
        <v>34.99</v>
      </c>
      <c r="E69" s="22">
        <f t="shared" si="23"/>
        <v>34.99</v>
      </c>
      <c r="F69" s="22">
        <f t="shared" si="23"/>
        <v>34.99</v>
      </c>
      <c r="G69" s="22">
        <f t="shared" si="23"/>
        <v>34.99</v>
      </c>
      <c r="H69" s="22">
        <f t="shared" si="23"/>
        <v>34.99</v>
      </c>
      <c r="I69" s="22">
        <f t="shared" si="23"/>
        <v>34.99</v>
      </c>
      <c r="J69" s="22">
        <f t="shared" si="23"/>
        <v>34.99</v>
      </c>
      <c r="K69" s="8"/>
      <c r="L69" s="8"/>
    </row>
    <row r="70">
      <c r="A70" s="5" t="s">
        <v>15</v>
      </c>
      <c r="B70" s="23">
        <v>0.48</v>
      </c>
      <c r="C70" s="23">
        <v>0.51</v>
      </c>
      <c r="D70" s="25">
        <v>0.4</v>
      </c>
      <c r="E70" s="25">
        <v>0.3</v>
      </c>
      <c r="F70" s="25">
        <v>0.26</v>
      </c>
      <c r="G70" s="25">
        <v>0.23</v>
      </c>
      <c r="H70" s="25">
        <v>0.21</v>
      </c>
      <c r="I70" s="25">
        <v>0.19</v>
      </c>
      <c r="J70" s="25">
        <v>0.18</v>
      </c>
      <c r="K70" s="8"/>
      <c r="L70" s="8"/>
    </row>
    <row r="71">
      <c r="A71" s="19" t="s">
        <v>16</v>
      </c>
      <c r="B71" s="2">
        <f t="shared" ref="B71:J71" si="24">$B$14</f>
        <v>4.123535</v>
      </c>
      <c r="C71" s="2">
        <f t="shared" si="24"/>
        <v>4.123535</v>
      </c>
      <c r="D71" s="2">
        <f t="shared" si="24"/>
        <v>4.123535</v>
      </c>
      <c r="E71" s="2">
        <f t="shared" si="24"/>
        <v>4.123535</v>
      </c>
      <c r="F71" s="2">
        <f t="shared" si="24"/>
        <v>4.123535</v>
      </c>
      <c r="G71" s="2">
        <f t="shared" si="24"/>
        <v>4.123535</v>
      </c>
      <c r="H71" s="2">
        <f t="shared" si="24"/>
        <v>4.123535</v>
      </c>
      <c r="I71" s="2">
        <f t="shared" si="24"/>
        <v>4.123535</v>
      </c>
      <c r="J71" s="2">
        <f t="shared" si="24"/>
        <v>4.123535</v>
      </c>
      <c r="K71" s="8"/>
      <c r="L71" s="8"/>
    </row>
    <row r="72">
      <c r="A72" s="26" t="s">
        <v>17</v>
      </c>
      <c r="B72" s="27">
        <f t="shared" ref="B72:J72" si="25">B68*B69*B70*B71</f>
        <v>41553357.02</v>
      </c>
      <c r="C72" s="27">
        <f t="shared" si="25"/>
        <v>28697787.19</v>
      </c>
      <c r="D72" s="27">
        <f t="shared" si="25"/>
        <v>22508068.39</v>
      </c>
      <c r="E72" s="27">
        <f t="shared" si="25"/>
        <v>11686881.66</v>
      </c>
      <c r="F72" s="27">
        <f t="shared" si="25"/>
        <v>9003227.354</v>
      </c>
      <c r="G72" s="27">
        <f t="shared" si="25"/>
        <v>6968844.25</v>
      </c>
      <c r="H72" s="27">
        <f t="shared" si="25"/>
        <v>5453878.109</v>
      </c>
      <c r="I72" s="27">
        <f t="shared" si="25"/>
        <v>4112050.955</v>
      </c>
      <c r="J72" s="27">
        <f t="shared" si="25"/>
        <v>3116501.776</v>
      </c>
      <c r="K72" s="8"/>
      <c r="L72" s="8"/>
    </row>
    <row r="73">
      <c r="A73" s="19" t="s">
        <v>18</v>
      </c>
      <c r="B73" s="28">
        <v>3000000.0</v>
      </c>
      <c r="C73" s="8">
        <f>B73</f>
        <v>3000000</v>
      </c>
      <c r="D73" s="8"/>
      <c r="E73" s="8"/>
      <c r="F73" s="8"/>
      <c r="G73" s="8"/>
      <c r="H73" s="8"/>
      <c r="I73" s="8"/>
      <c r="J73" s="8"/>
      <c r="K73" s="8"/>
      <c r="L73" s="8"/>
    </row>
    <row r="74">
      <c r="A74" s="5" t="s">
        <v>19</v>
      </c>
      <c r="B74" s="28">
        <v>4000000.0</v>
      </c>
      <c r="C74" s="8">
        <f>3/36*B74</f>
        <v>333333.3333</v>
      </c>
      <c r="D74" s="8">
        <f>12/36*B74</f>
        <v>1333333.333</v>
      </c>
      <c r="E74" s="8">
        <f>12/36*B74</f>
        <v>1333333.333</v>
      </c>
      <c r="F74" s="8">
        <f>9/36*B74</f>
        <v>1000000</v>
      </c>
      <c r="G74" s="8">
        <v>0.0</v>
      </c>
      <c r="H74" s="8">
        <v>0.0</v>
      </c>
      <c r="I74" s="8">
        <v>0.0</v>
      </c>
      <c r="J74" s="8">
        <v>0.0</v>
      </c>
      <c r="K74" s="8"/>
      <c r="L74" s="30"/>
    </row>
    <row r="75">
      <c r="A75" s="19" t="s">
        <v>26</v>
      </c>
      <c r="B75" s="31">
        <v>0.7</v>
      </c>
      <c r="C75" s="8">
        <f>max((SUM($C$72:C72)-$B$73-$B$74)*$B$75,0)</f>
        <v>15188451.03</v>
      </c>
      <c r="D75" s="8">
        <f t="shared" ref="D75:J75" si="26">(SUM($C$72:D72)-$B$73-$B$74)*$B$75-SUM($C$75:C75)</f>
        <v>15755647.87</v>
      </c>
      <c r="E75" s="8">
        <f t="shared" si="26"/>
        <v>8180817.163</v>
      </c>
      <c r="F75" s="8">
        <f t="shared" si="26"/>
        <v>6302259.148</v>
      </c>
      <c r="G75" s="8">
        <f t="shared" si="26"/>
        <v>4878190.975</v>
      </c>
      <c r="H75" s="8">
        <f t="shared" si="26"/>
        <v>3817714.676</v>
      </c>
      <c r="I75" s="8">
        <f t="shared" si="26"/>
        <v>2878435.669</v>
      </c>
      <c r="J75" s="8">
        <f t="shared" si="26"/>
        <v>2181551.244</v>
      </c>
      <c r="K75" s="8"/>
      <c r="L75" s="30"/>
    </row>
    <row r="76">
      <c r="A76" s="26" t="s">
        <v>27</v>
      </c>
      <c r="B76" s="26"/>
      <c r="C76" s="27">
        <f t="shared" ref="C76:J76" si="27">C72-C73-C74-C75</f>
        <v>10176002.82</v>
      </c>
      <c r="D76" s="27">
        <f t="shared" si="27"/>
        <v>5419087.182</v>
      </c>
      <c r="E76" s="27">
        <f t="shared" si="27"/>
        <v>2172731.165</v>
      </c>
      <c r="F76" s="27">
        <f t="shared" si="27"/>
        <v>1700968.206</v>
      </c>
      <c r="G76" s="27">
        <f t="shared" si="27"/>
        <v>2090653.275</v>
      </c>
      <c r="H76" s="27">
        <f t="shared" si="27"/>
        <v>1636163.433</v>
      </c>
      <c r="I76" s="27">
        <f t="shared" si="27"/>
        <v>1233615.287</v>
      </c>
      <c r="J76" s="27">
        <f t="shared" si="27"/>
        <v>934950.5329</v>
      </c>
      <c r="K76" s="8"/>
    </row>
    <row r="7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>
      <c r="A78" s="14" t="s">
        <v>28</v>
      </c>
      <c r="B78" s="15" t="s">
        <v>12</v>
      </c>
      <c r="C78" s="16">
        <v>2023.0</v>
      </c>
      <c r="D78" s="16">
        <v>2024.0</v>
      </c>
      <c r="E78" s="16">
        <v>2025.0</v>
      </c>
      <c r="F78" s="16">
        <v>2026.0</v>
      </c>
      <c r="G78" s="16">
        <v>2027.0</v>
      </c>
      <c r="H78" s="16">
        <v>2028.0</v>
      </c>
      <c r="I78" s="16">
        <v>2029.0</v>
      </c>
      <c r="J78" s="16">
        <v>2030.0</v>
      </c>
      <c r="K78" s="8"/>
      <c r="L78" s="12"/>
    </row>
    <row r="79">
      <c r="A79" s="5" t="s">
        <v>13</v>
      </c>
      <c r="B79" s="17">
        <v>500000.0</v>
      </c>
      <c r="C79" s="18">
        <f>B79*65%</f>
        <v>325000</v>
      </c>
      <c r="D79" s="18">
        <f>B79*65%</f>
        <v>325000</v>
      </c>
      <c r="E79" s="18">
        <f>B79*45%</f>
        <v>225000</v>
      </c>
      <c r="F79" s="18">
        <f>B79*40%</f>
        <v>200000</v>
      </c>
      <c r="G79" s="18">
        <f>B79*35%</f>
        <v>175000</v>
      </c>
      <c r="H79" s="18">
        <f>B79*30%</f>
        <v>150000</v>
      </c>
      <c r="I79" s="18">
        <f>B79*25%</f>
        <v>125000</v>
      </c>
      <c r="J79" s="18">
        <f>B79*20%</f>
        <v>100000</v>
      </c>
      <c r="K79" s="8"/>
      <c r="L79" s="8"/>
    </row>
    <row r="80">
      <c r="A80" s="19" t="s">
        <v>14</v>
      </c>
      <c r="B80" s="20">
        <v>34.99</v>
      </c>
      <c r="C80" s="22">
        <f t="shared" ref="C80:J80" si="28">B80</f>
        <v>34.99</v>
      </c>
      <c r="D80" s="22">
        <f t="shared" si="28"/>
        <v>34.99</v>
      </c>
      <c r="E80" s="22">
        <f t="shared" si="28"/>
        <v>34.99</v>
      </c>
      <c r="F80" s="22">
        <f t="shared" si="28"/>
        <v>34.99</v>
      </c>
      <c r="G80" s="22">
        <f t="shared" si="28"/>
        <v>34.99</v>
      </c>
      <c r="H80" s="22">
        <f t="shared" si="28"/>
        <v>34.99</v>
      </c>
      <c r="I80" s="22">
        <f t="shared" si="28"/>
        <v>34.99</v>
      </c>
      <c r="J80" s="22">
        <f t="shared" si="28"/>
        <v>34.99</v>
      </c>
    </row>
    <row r="81">
      <c r="A81" s="5" t="s">
        <v>15</v>
      </c>
      <c r="B81" s="23">
        <v>0.48</v>
      </c>
      <c r="C81" s="23">
        <v>0.51</v>
      </c>
      <c r="D81" s="25">
        <v>0.4</v>
      </c>
      <c r="E81" s="25">
        <v>0.3</v>
      </c>
      <c r="F81" s="25">
        <v>0.26</v>
      </c>
      <c r="G81" s="25">
        <v>0.23</v>
      </c>
      <c r="H81" s="25">
        <v>0.21</v>
      </c>
      <c r="I81" s="25">
        <v>0.19</v>
      </c>
      <c r="J81" s="25">
        <v>0.18</v>
      </c>
      <c r="K81" s="8"/>
      <c r="L81" s="8"/>
    </row>
    <row r="82">
      <c r="A82" s="19" t="s">
        <v>16</v>
      </c>
      <c r="B82" s="2">
        <f t="shared" ref="B82:J82" si="29">$B$14</f>
        <v>4.123535</v>
      </c>
      <c r="C82" s="2">
        <f t="shared" si="29"/>
        <v>4.123535</v>
      </c>
      <c r="D82" s="2">
        <f t="shared" si="29"/>
        <v>4.123535</v>
      </c>
      <c r="E82" s="2">
        <f t="shared" si="29"/>
        <v>4.123535</v>
      </c>
      <c r="F82" s="2">
        <f t="shared" si="29"/>
        <v>4.123535</v>
      </c>
      <c r="G82" s="2">
        <f t="shared" si="29"/>
        <v>4.123535</v>
      </c>
      <c r="H82" s="2">
        <f t="shared" si="29"/>
        <v>4.123535</v>
      </c>
      <c r="I82" s="2">
        <f t="shared" si="29"/>
        <v>4.123535</v>
      </c>
      <c r="J82" s="2">
        <f t="shared" si="29"/>
        <v>4.123535</v>
      </c>
    </row>
    <row r="83">
      <c r="A83" s="26" t="s">
        <v>17</v>
      </c>
      <c r="B83" s="27">
        <f t="shared" ref="B83:J83" si="30">B79*B80*B81*B82</f>
        <v>34627797.52</v>
      </c>
      <c r="C83" s="27">
        <f t="shared" si="30"/>
        <v>23914822.66</v>
      </c>
      <c r="D83" s="27">
        <f t="shared" si="30"/>
        <v>18756723.65</v>
      </c>
      <c r="E83" s="27">
        <f t="shared" si="30"/>
        <v>9739068.051</v>
      </c>
      <c r="F83" s="27">
        <f t="shared" si="30"/>
        <v>7502689.462</v>
      </c>
      <c r="G83" s="27">
        <f t="shared" si="30"/>
        <v>5807370.208</v>
      </c>
      <c r="H83" s="27">
        <f t="shared" si="30"/>
        <v>4544898.424</v>
      </c>
      <c r="I83" s="27">
        <f t="shared" si="30"/>
        <v>3426709.129</v>
      </c>
      <c r="J83" s="27">
        <f t="shared" si="30"/>
        <v>2597084.814</v>
      </c>
      <c r="K83" s="8"/>
      <c r="L83" s="8"/>
    </row>
    <row r="84">
      <c r="A84" s="19" t="s">
        <v>18</v>
      </c>
      <c r="B84" s="28">
        <v>3000000.0</v>
      </c>
      <c r="C84" s="8">
        <f>B84</f>
        <v>3000000</v>
      </c>
      <c r="D84" s="8"/>
      <c r="E84" s="8"/>
      <c r="F84" s="8"/>
      <c r="G84" s="8"/>
      <c r="H84" s="8"/>
      <c r="I84" s="8"/>
      <c r="J84" s="8"/>
      <c r="K84" s="8"/>
      <c r="L84" s="8"/>
    </row>
    <row r="85">
      <c r="A85" s="5" t="s">
        <v>19</v>
      </c>
      <c r="B85" s="17">
        <v>2.0E7</v>
      </c>
      <c r="C85" s="8">
        <f>3/36*B85</f>
        <v>1666666.667</v>
      </c>
      <c r="D85" s="8">
        <f>12/36*B85</f>
        <v>6666666.667</v>
      </c>
      <c r="E85" s="8">
        <f>12/36*B85</f>
        <v>6666666.667</v>
      </c>
      <c r="F85" s="8">
        <f>9/36*B85</f>
        <v>5000000</v>
      </c>
      <c r="G85" s="8">
        <v>0.0</v>
      </c>
      <c r="H85" s="8">
        <v>0.0</v>
      </c>
      <c r="I85" s="8">
        <v>0.0</v>
      </c>
      <c r="J85" s="8">
        <v>0.0</v>
      </c>
      <c r="L85" s="30"/>
      <c r="M85" s="32"/>
    </row>
    <row r="86">
      <c r="A86" s="19" t="s">
        <v>26</v>
      </c>
      <c r="B86" s="31">
        <v>0.35</v>
      </c>
      <c r="C86" s="8">
        <f>max((SUM($C$83:C83)-$B$84-$B$85)*$B$86,0)</f>
        <v>320187.9308</v>
      </c>
      <c r="D86" s="8">
        <f t="shared" ref="D86:J86" si="31">(SUM($C$83:D83)-$B$84-$B$85)*$B$86-SUM($C$86:C86)</f>
        <v>6564853.279</v>
      </c>
      <c r="E86" s="8">
        <f t="shared" si="31"/>
        <v>3408673.818</v>
      </c>
      <c r="F86" s="8">
        <f t="shared" si="31"/>
        <v>2625941.312</v>
      </c>
      <c r="G86" s="8">
        <f t="shared" si="31"/>
        <v>2032579.573</v>
      </c>
      <c r="H86" s="8">
        <f t="shared" si="31"/>
        <v>1590714.448</v>
      </c>
      <c r="I86" s="8">
        <f t="shared" si="31"/>
        <v>1199348.195</v>
      </c>
      <c r="J86" s="8">
        <f t="shared" si="31"/>
        <v>908979.6848</v>
      </c>
      <c r="L86" s="30"/>
    </row>
    <row r="87">
      <c r="A87" s="26" t="s">
        <v>27</v>
      </c>
      <c r="B87" s="26"/>
      <c r="C87" s="27">
        <f t="shared" ref="C87:J87" si="32">C83-C84-C85-C86</f>
        <v>18927968.06</v>
      </c>
      <c r="D87" s="27">
        <f t="shared" si="32"/>
        <v>5525203.709</v>
      </c>
      <c r="E87" s="27">
        <f t="shared" si="32"/>
        <v>-336272.4333</v>
      </c>
      <c r="F87" s="27">
        <f t="shared" si="32"/>
        <v>-123251.8498</v>
      </c>
      <c r="G87" s="27">
        <f t="shared" si="32"/>
        <v>3774790.635</v>
      </c>
      <c r="H87" s="27">
        <f t="shared" si="32"/>
        <v>2954183.976</v>
      </c>
      <c r="I87" s="27">
        <f t="shared" si="32"/>
        <v>2227360.934</v>
      </c>
      <c r="J87" s="27">
        <f t="shared" si="32"/>
        <v>1688105.129</v>
      </c>
    </row>
    <row r="88">
      <c r="L88" s="8"/>
    </row>
    <row r="89">
      <c r="A89" s="14" t="s">
        <v>29</v>
      </c>
      <c r="B89" s="15" t="s">
        <v>12</v>
      </c>
      <c r="C89" s="16">
        <v>2023.0</v>
      </c>
      <c r="D89" s="16">
        <v>2024.0</v>
      </c>
      <c r="E89" s="16">
        <v>2025.0</v>
      </c>
      <c r="F89" s="16">
        <v>2026.0</v>
      </c>
      <c r="G89" s="16">
        <v>2027.0</v>
      </c>
      <c r="H89" s="16">
        <v>2028.0</v>
      </c>
      <c r="I89" s="16">
        <v>2029.0</v>
      </c>
      <c r="J89" s="16">
        <v>2030.0</v>
      </c>
      <c r="K89" s="8"/>
      <c r="L89" s="12"/>
    </row>
    <row r="90">
      <c r="A90" s="5" t="s">
        <v>13</v>
      </c>
      <c r="B90" s="17">
        <v>500000.0</v>
      </c>
      <c r="C90" s="8"/>
      <c r="D90" s="18">
        <f>B90*80%</f>
        <v>400000</v>
      </c>
      <c r="E90" s="18">
        <f>B90*50%</f>
        <v>250000</v>
      </c>
      <c r="F90" s="18">
        <f>B90*45%</f>
        <v>225000</v>
      </c>
      <c r="G90" s="18">
        <f>B90*40%</f>
        <v>200000</v>
      </c>
      <c r="H90" s="18">
        <f>B90*35%</f>
        <v>175000</v>
      </c>
      <c r="I90" s="18">
        <f>B90*30%</f>
        <v>150000</v>
      </c>
      <c r="J90" s="18">
        <f>B90*25%</f>
        <v>125000</v>
      </c>
      <c r="K90" s="8"/>
      <c r="L90" s="8"/>
    </row>
    <row r="91">
      <c r="A91" s="19" t="s">
        <v>14</v>
      </c>
      <c r="B91" s="20">
        <v>34.99</v>
      </c>
      <c r="C91" s="21"/>
      <c r="D91" s="22">
        <f>B91</f>
        <v>34.99</v>
      </c>
      <c r="E91" s="22">
        <f t="shared" ref="E91:J91" si="33">D91</f>
        <v>34.99</v>
      </c>
      <c r="F91" s="22">
        <f t="shared" si="33"/>
        <v>34.99</v>
      </c>
      <c r="G91" s="22">
        <f t="shared" si="33"/>
        <v>34.99</v>
      </c>
      <c r="H91" s="22">
        <f t="shared" si="33"/>
        <v>34.99</v>
      </c>
      <c r="I91" s="22">
        <f t="shared" si="33"/>
        <v>34.99</v>
      </c>
      <c r="J91" s="22">
        <f t="shared" si="33"/>
        <v>34.99</v>
      </c>
    </row>
    <row r="92">
      <c r="A92" s="5" t="s">
        <v>15</v>
      </c>
      <c r="B92" s="23">
        <v>0.48</v>
      </c>
      <c r="C92" s="24"/>
      <c r="D92" s="23">
        <v>0.49</v>
      </c>
      <c r="E92" s="25">
        <v>0.39</v>
      </c>
      <c r="F92" s="25">
        <v>0.3</v>
      </c>
      <c r="G92" s="25">
        <v>0.26</v>
      </c>
      <c r="H92" s="25">
        <v>0.23</v>
      </c>
      <c r="I92" s="25">
        <v>0.21</v>
      </c>
      <c r="J92" s="25">
        <v>0.19</v>
      </c>
      <c r="K92" s="8"/>
      <c r="L92" s="8"/>
    </row>
    <row r="93">
      <c r="A93" s="19" t="s">
        <v>16</v>
      </c>
      <c r="B93" s="2">
        <f>$B$14</f>
        <v>4.123535</v>
      </c>
      <c r="D93" s="2">
        <f t="shared" ref="D93:J93" si="34">$B$14</f>
        <v>4.123535</v>
      </c>
      <c r="E93" s="2">
        <f t="shared" si="34"/>
        <v>4.123535</v>
      </c>
      <c r="F93" s="2">
        <f t="shared" si="34"/>
        <v>4.123535</v>
      </c>
      <c r="G93" s="2">
        <f t="shared" si="34"/>
        <v>4.123535</v>
      </c>
      <c r="H93" s="2">
        <f t="shared" si="34"/>
        <v>4.123535</v>
      </c>
      <c r="I93" s="2">
        <f t="shared" si="34"/>
        <v>4.123535</v>
      </c>
      <c r="J93" s="2">
        <f t="shared" si="34"/>
        <v>4.123535</v>
      </c>
    </row>
    <row r="94">
      <c r="A94" s="26" t="s">
        <v>17</v>
      </c>
      <c r="B94" s="27">
        <f>B90*B91*B92*B93</f>
        <v>34627797.52</v>
      </c>
      <c r="C94" s="27"/>
      <c r="D94" s="27">
        <f t="shared" ref="D94:J94" si="35">D90*D91*D92*D93</f>
        <v>28279367.97</v>
      </c>
      <c r="E94" s="27">
        <f t="shared" si="35"/>
        <v>14067542.74</v>
      </c>
      <c r="F94" s="27">
        <f t="shared" si="35"/>
        <v>9739068.051</v>
      </c>
      <c r="G94" s="27">
        <f t="shared" si="35"/>
        <v>7502689.462</v>
      </c>
      <c r="H94" s="27">
        <f t="shared" si="35"/>
        <v>5807370.208</v>
      </c>
      <c r="I94" s="27">
        <f t="shared" si="35"/>
        <v>4544898.424</v>
      </c>
      <c r="J94" s="27">
        <f t="shared" si="35"/>
        <v>3426709.129</v>
      </c>
      <c r="K94" s="8"/>
      <c r="L94" s="8"/>
    </row>
    <row r="95">
      <c r="A95" s="19" t="s">
        <v>18</v>
      </c>
      <c r="B95" s="28">
        <v>3000000.0</v>
      </c>
      <c r="C95" s="8"/>
      <c r="D95" s="8">
        <f>B95</f>
        <v>3000000</v>
      </c>
      <c r="K95" s="8"/>
      <c r="L95" s="8"/>
    </row>
    <row r="96">
      <c r="A96" s="5" t="s">
        <v>19</v>
      </c>
      <c r="B96" s="17">
        <v>1.2E7</v>
      </c>
      <c r="C96" s="8"/>
      <c r="D96" s="8">
        <f>9/36*B96</f>
        <v>3000000</v>
      </c>
      <c r="E96" s="8">
        <f>12/36*B96</f>
        <v>4000000</v>
      </c>
      <c r="F96" s="8">
        <f>12/36*B96</f>
        <v>4000000</v>
      </c>
      <c r="G96" s="8">
        <f>3/36*B96</f>
        <v>1000000</v>
      </c>
      <c r="H96" s="8">
        <v>0.0</v>
      </c>
      <c r="I96" s="8">
        <v>0.0</v>
      </c>
      <c r="J96" s="8">
        <v>0.0</v>
      </c>
      <c r="L96" s="30"/>
      <c r="M96" s="32"/>
    </row>
    <row r="97">
      <c r="A97" s="19" t="s">
        <v>26</v>
      </c>
      <c r="B97" s="31">
        <v>0.5</v>
      </c>
      <c r="C97" s="8"/>
      <c r="D97" s="8">
        <f>max((SUM($D$94:D94)-$B$95-$B$96)*$B$97,0)</f>
        <v>6639683.986</v>
      </c>
      <c r="E97" s="8">
        <f t="shared" ref="E97:J97" si="36">(SUM($C$94:E94)-$B$95-$B$96)*$B$97-SUM($C$97:D97)</f>
        <v>7033771.37</v>
      </c>
      <c r="F97" s="8">
        <f t="shared" si="36"/>
        <v>4869534.026</v>
      </c>
      <c r="G97" s="8">
        <f t="shared" si="36"/>
        <v>3751344.731</v>
      </c>
      <c r="H97" s="8">
        <f t="shared" si="36"/>
        <v>2903685.104</v>
      </c>
      <c r="I97" s="8">
        <f t="shared" si="36"/>
        <v>2272449.212</v>
      </c>
      <c r="J97" s="8">
        <f t="shared" si="36"/>
        <v>1713354.565</v>
      </c>
      <c r="L97" s="30"/>
    </row>
    <row r="98">
      <c r="A98" s="26" t="s">
        <v>27</v>
      </c>
      <c r="B98" s="26"/>
      <c r="C98" s="27"/>
      <c r="D98" s="27">
        <f t="shared" ref="D98:J98" si="37">D94-D95-D96-D97</f>
        <v>15639683.99</v>
      </c>
      <c r="E98" s="27">
        <f t="shared" si="37"/>
        <v>3033771.37</v>
      </c>
      <c r="F98" s="27">
        <f t="shared" si="37"/>
        <v>869534.0257</v>
      </c>
      <c r="G98" s="27">
        <f t="shared" si="37"/>
        <v>2751344.731</v>
      </c>
      <c r="H98" s="27">
        <f t="shared" si="37"/>
        <v>2903685.104</v>
      </c>
      <c r="I98" s="27">
        <f t="shared" si="37"/>
        <v>2272449.212</v>
      </c>
      <c r="J98" s="27">
        <f t="shared" si="37"/>
        <v>1713354.565</v>
      </c>
      <c r="L98" s="30"/>
    </row>
    <row r="99">
      <c r="L99" s="8"/>
    </row>
    <row r="100">
      <c r="A100" s="14" t="s">
        <v>30</v>
      </c>
      <c r="B100" s="15" t="s">
        <v>12</v>
      </c>
      <c r="C100" s="16">
        <v>2023.0</v>
      </c>
      <c r="D100" s="16">
        <v>2024.0</v>
      </c>
      <c r="E100" s="16">
        <v>2025.0</v>
      </c>
      <c r="F100" s="16">
        <v>2026.0</v>
      </c>
      <c r="G100" s="16">
        <v>2027.0</v>
      </c>
      <c r="H100" s="16">
        <v>2028.0</v>
      </c>
      <c r="I100" s="16">
        <v>2029.0</v>
      </c>
      <c r="J100" s="16">
        <v>2030.0</v>
      </c>
      <c r="L100" s="8"/>
    </row>
    <row r="101">
      <c r="A101" s="5" t="s">
        <v>13</v>
      </c>
      <c r="B101" s="17">
        <v>500000.0</v>
      </c>
      <c r="C101" s="8"/>
      <c r="D101" s="18">
        <f>B101*65%</f>
        <v>325000</v>
      </c>
      <c r="E101" s="18">
        <f>B101*65%</f>
        <v>325000</v>
      </c>
      <c r="F101" s="18">
        <f>B101*45%</f>
        <v>225000</v>
      </c>
      <c r="G101" s="18">
        <f>B101*40%</f>
        <v>200000</v>
      </c>
      <c r="H101" s="18">
        <f>B101*35%</f>
        <v>175000</v>
      </c>
      <c r="I101" s="18">
        <f>B101*30%</f>
        <v>150000</v>
      </c>
      <c r="J101" s="18">
        <f>B101*25%</f>
        <v>125000</v>
      </c>
      <c r="L101" s="8"/>
    </row>
    <row r="102">
      <c r="A102" s="19" t="s">
        <v>14</v>
      </c>
      <c r="B102" s="33">
        <v>34.99</v>
      </c>
      <c r="C102" s="21"/>
      <c r="D102" s="22">
        <f>B102</f>
        <v>34.99</v>
      </c>
      <c r="E102" s="22">
        <f t="shared" ref="E102:J102" si="38">D102</f>
        <v>34.99</v>
      </c>
      <c r="F102" s="22">
        <f t="shared" si="38"/>
        <v>34.99</v>
      </c>
      <c r="G102" s="22">
        <f t="shared" si="38"/>
        <v>34.99</v>
      </c>
      <c r="H102" s="22">
        <f t="shared" si="38"/>
        <v>34.99</v>
      </c>
      <c r="I102" s="22">
        <f t="shared" si="38"/>
        <v>34.99</v>
      </c>
      <c r="J102" s="22">
        <f t="shared" si="38"/>
        <v>34.99</v>
      </c>
      <c r="L102" s="8"/>
    </row>
    <row r="103">
      <c r="A103" s="5" t="s">
        <v>15</v>
      </c>
      <c r="B103" s="23">
        <v>0.48</v>
      </c>
      <c r="C103" s="24"/>
      <c r="D103" s="23">
        <v>0.51</v>
      </c>
      <c r="E103" s="25">
        <v>0.4</v>
      </c>
      <c r="F103" s="25">
        <v>0.3</v>
      </c>
      <c r="G103" s="25">
        <v>0.26</v>
      </c>
      <c r="H103" s="25">
        <v>0.23</v>
      </c>
      <c r="I103" s="25">
        <v>0.21</v>
      </c>
      <c r="J103" s="25">
        <v>0.19</v>
      </c>
      <c r="L103" s="8"/>
    </row>
    <row r="104">
      <c r="A104" s="19" t="s">
        <v>16</v>
      </c>
      <c r="B104" s="2">
        <f>$B$14</f>
        <v>4.123535</v>
      </c>
      <c r="D104" s="2">
        <f t="shared" ref="D104:J104" si="39">$B$14</f>
        <v>4.123535</v>
      </c>
      <c r="E104" s="2">
        <f t="shared" si="39"/>
        <v>4.123535</v>
      </c>
      <c r="F104" s="2">
        <f t="shared" si="39"/>
        <v>4.123535</v>
      </c>
      <c r="G104" s="2">
        <f t="shared" si="39"/>
        <v>4.123535</v>
      </c>
      <c r="H104" s="2">
        <f t="shared" si="39"/>
        <v>4.123535</v>
      </c>
      <c r="I104" s="2">
        <f t="shared" si="39"/>
        <v>4.123535</v>
      </c>
      <c r="J104" s="2">
        <f t="shared" si="39"/>
        <v>4.123535</v>
      </c>
      <c r="L104" s="8"/>
    </row>
    <row r="105">
      <c r="A105" s="26" t="s">
        <v>17</v>
      </c>
      <c r="B105" s="27">
        <f t="shared" ref="B105:J105" si="40">B101*B102*B103*B104</f>
        <v>34627797.52</v>
      </c>
      <c r="C105" s="27">
        <f t="shared" si="40"/>
        <v>0</v>
      </c>
      <c r="D105" s="27">
        <f t="shared" si="40"/>
        <v>23914822.66</v>
      </c>
      <c r="E105" s="27">
        <f t="shared" si="40"/>
        <v>18756723.65</v>
      </c>
      <c r="F105" s="27">
        <f t="shared" si="40"/>
        <v>9739068.051</v>
      </c>
      <c r="G105" s="27">
        <f t="shared" si="40"/>
        <v>7502689.462</v>
      </c>
      <c r="H105" s="27">
        <f t="shared" si="40"/>
        <v>5807370.208</v>
      </c>
      <c r="I105" s="27">
        <f t="shared" si="40"/>
        <v>4544898.424</v>
      </c>
      <c r="J105" s="27">
        <f t="shared" si="40"/>
        <v>3426709.129</v>
      </c>
      <c r="L105" s="8"/>
    </row>
    <row r="106">
      <c r="A106" s="19" t="s">
        <v>18</v>
      </c>
      <c r="B106" s="28">
        <v>3000000.0</v>
      </c>
      <c r="C106" s="8"/>
      <c r="D106" s="8">
        <f>B106</f>
        <v>3000000</v>
      </c>
      <c r="E106" s="8"/>
      <c r="F106" s="8"/>
      <c r="G106" s="8"/>
      <c r="H106" s="8"/>
      <c r="I106" s="8"/>
      <c r="J106" s="8"/>
      <c r="L106" s="8"/>
    </row>
    <row r="107">
      <c r="A107" s="5" t="s">
        <v>19</v>
      </c>
      <c r="B107" s="17">
        <v>1.6E7</v>
      </c>
      <c r="C107" s="8"/>
      <c r="D107" s="8">
        <f>3/36*B107</f>
        <v>1333333.333</v>
      </c>
      <c r="E107" s="8">
        <f>12/36*B107</f>
        <v>5333333.333</v>
      </c>
      <c r="F107" s="8">
        <f>12/36*B107</f>
        <v>5333333.333</v>
      </c>
      <c r="G107" s="8">
        <f>9/36*B107</f>
        <v>4000000</v>
      </c>
      <c r="H107" s="8">
        <v>0.0</v>
      </c>
      <c r="I107" s="8">
        <v>0.0</v>
      </c>
      <c r="J107" s="8">
        <v>0.0</v>
      </c>
      <c r="L107" s="30"/>
    </row>
    <row r="108">
      <c r="A108" s="19" t="s">
        <v>26</v>
      </c>
      <c r="B108" s="31">
        <v>0.45</v>
      </c>
      <c r="C108" s="8"/>
      <c r="D108" s="8">
        <f>max((SUM($D$105:D105)-$B$106-$B$107)*$B$108,0)</f>
        <v>2211670.197</v>
      </c>
      <c r="E108" s="8">
        <f t="shared" ref="E108:J108" si="41">max((SUM($D$105:E105)-$B$106-$B$107)*$B$108-SUM($D$108:D108),0)</f>
        <v>8440525.645</v>
      </c>
      <c r="F108" s="8">
        <f t="shared" si="41"/>
        <v>4382580.623</v>
      </c>
      <c r="G108" s="8">
        <f t="shared" si="41"/>
        <v>3376210.258</v>
      </c>
      <c r="H108" s="8">
        <f t="shared" si="41"/>
        <v>2613316.594</v>
      </c>
      <c r="I108" s="8">
        <f t="shared" si="41"/>
        <v>2045204.291</v>
      </c>
      <c r="J108" s="8">
        <f t="shared" si="41"/>
        <v>1542019.108</v>
      </c>
      <c r="L108" s="30"/>
    </row>
    <row r="109">
      <c r="A109" s="26" t="s">
        <v>27</v>
      </c>
      <c r="B109" s="26"/>
      <c r="C109" s="27">
        <f t="shared" ref="C109:J109" si="42">C105-C106-C107-C108</f>
        <v>0</v>
      </c>
      <c r="D109" s="27">
        <f t="shared" si="42"/>
        <v>17369819.13</v>
      </c>
      <c r="E109" s="27">
        <f t="shared" si="42"/>
        <v>4982864.677</v>
      </c>
      <c r="F109" s="27">
        <f t="shared" si="42"/>
        <v>23154.09492</v>
      </c>
      <c r="G109" s="27">
        <f t="shared" si="42"/>
        <v>126479.204</v>
      </c>
      <c r="H109" s="27">
        <f t="shared" si="42"/>
        <v>3194053.615</v>
      </c>
      <c r="I109" s="27">
        <f t="shared" si="42"/>
        <v>2499694.133</v>
      </c>
      <c r="J109" s="27">
        <f t="shared" si="42"/>
        <v>1884690.021</v>
      </c>
      <c r="L109" s="8"/>
    </row>
    <row r="110">
      <c r="L110" s="8"/>
    </row>
    <row r="111">
      <c r="A111" s="14" t="s">
        <v>31</v>
      </c>
      <c r="B111" s="15" t="s">
        <v>12</v>
      </c>
      <c r="C111" s="16">
        <v>2023.0</v>
      </c>
      <c r="D111" s="16">
        <v>2024.0</v>
      </c>
      <c r="E111" s="16">
        <v>2025.0</v>
      </c>
      <c r="F111" s="16">
        <v>2026.0</v>
      </c>
      <c r="G111" s="16">
        <v>2027.0</v>
      </c>
      <c r="H111" s="16">
        <v>2028.0</v>
      </c>
      <c r="I111" s="16">
        <v>2029.0</v>
      </c>
      <c r="J111" s="16">
        <v>2030.0</v>
      </c>
      <c r="L111" s="12"/>
    </row>
    <row r="112">
      <c r="A112" s="5" t="s">
        <v>13</v>
      </c>
      <c r="B112" s="28">
        <v>500000.0</v>
      </c>
      <c r="C112" s="8"/>
      <c r="D112" s="8"/>
      <c r="E112" s="18">
        <f>B112*80%</f>
        <v>400000</v>
      </c>
      <c r="F112" s="18">
        <f>B112*50%</f>
        <v>250000</v>
      </c>
      <c r="G112" s="18">
        <f>B112*45%</f>
        <v>225000</v>
      </c>
      <c r="H112" s="18">
        <f>B112*40%</f>
        <v>200000</v>
      </c>
      <c r="I112" s="18">
        <f>B112*35%</f>
        <v>175000</v>
      </c>
      <c r="J112" s="18">
        <f>B112*30%</f>
        <v>150000</v>
      </c>
    </row>
    <row r="113">
      <c r="A113" s="19" t="s">
        <v>14</v>
      </c>
      <c r="B113" s="20">
        <v>29.99</v>
      </c>
      <c r="C113" s="21"/>
      <c r="D113" s="22"/>
      <c r="E113" s="22">
        <f>B113</f>
        <v>29.99</v>
      </c>
      <c r="F113" s="22">
        <f t="shared" ref="F113:J113" si="43">E113</f>
        <v>29.99</v>
      </c>
      <c r="G113" s="22">
        <f t="shared" si="43"/>
        <v>29.99</v>
      </c>
      <c r="H113" s="22">
        <f t="shared" si="43"/>
        <v>29.99</v>
      </c>
      <c r="I113" s="22">
        <f t="shared" si="43"/>
        <v>29.99</v>
      </c>
      <c r="J113" s="22">
        <f t="shared" si="43"/>
        <v>29.99</v>
      </c>
    </row>
    <row r="114">
      <c r="A114" s="5" t="s">
        <v>15</v>
      </c>
      <c r="B114" s="23">
        <v>0.48</v>
      </c>
      <c r="C114" s="24"/>
      <c r="D114" s="24"/>
      <c r="E114" s="23">
        <v>0.49</v>
      </c>
      <c r="F114" s="25">
        <v>0.39</v>
      </c>
      <c r="G114" s="25">
        <v>0.3</v>
      </c>
      <c r="H114" s="25">
        <v>0.26</v>
      </c>
      <c r="I114" s="25">
        <v>0.23</v>
      </c>
      <c r="J114" s="25">
        <v>0.21</v>
      </c>
    </row>
    <row r="115">
      <c r="A115" s="19" t="s">
        <v>16</v>
      </c>
      <c r="B115" s="2">
        <f>$B$14</f>
        <v>4.123535</v>
      </c>
      <c r="E115" s="2">
        <f t="shared" ref="E115:J115" si="44">$B$14</f>
        <v>4.123535</v>
      </c>
      <c r="F115" s="2">
        <f t="shared" si="44"/>
        <v>4.123535</v>
      </c>
      <c r="G115" s="2">
        <f t="shared" si="44"/>
        <v>4.123535</v>
      </c>
      <c r="H115" s="2">
        <f t="shared" si="44"/>
        <v>4.123535</v>
      </c>
      <c r="I115" s="2">
        <f t="shared" si="44"/>
        <v>4.123535</v>
      </c>
      <c r="J115" s="2">
        <f t="shared" si="44"/>
        <v>4.123535</v>
      </c>
    </row>
    <row r="116">
      <c r="A116" s="26" t="s">
        <v>17</v>
      </c>
      <c r="B116" s="27">
        <f t="shared" ref="B116:J116" si="45">B112*B113*B114*B115</f>
        <v>29679555.52</v>
      </c>
      <c r="C116" s="27">
        <f t="shared" si="45"/>
        <v>0</v>
      </c>
      <c r="D116" s="27">
        <f t="shared" si="45"/>
        <v>0</v>
      </c>
      <c r="E116" s="27">
        <f t="shared" si="45"/>
        <v>24238303.67</v>
      </c>
      <c r="F116" s="27">
        <f t="shared" si="45"/>
        <v>12057319.43</v>
      </c>
      <c r="G116" s="27">
        <f t="shared" si="45"/>
        <v>8347374.989</v>
      </c>
      <c r="H116" s="27">
        <f t="shared" si="45"/>
        <v>6430570.362</v>
      </c>
      <c r="I116" s="27">
        <f t="shared" si="45"/>
        <v>4977508.79</v>
      </c>
      <c r="J116" s="27">
        <f t="shared" si="45"/>
        <v>3895441.661</v>
      </c>
      <c r="L116" s="8"/>
    </row>
    <row r="117">
      <c r="A117" s="19" t="s">
        <v>18</v>
      </c>
      <c r="B117" s="17">
        <v>2000000.0</v>
      </c>
      <c r="C117" s="8"/>
      <c r="D117" s="8"/>
      <c r="E117" s="8">
        <v>3000000.0</v>
      </c>
      <c r="F117" s="8"/>
      <c r="G117" s="8"/>
      <c r="H117" s="8"/>
      <c r="I117" s="8"/>
      <c r="J117" s="8"/>
      <c r="L117" s="8"/>
    </row>
    <row r="118">
      <c r="A118" s="5" t="s">
        <v>19</v>
      </c>
      <c r="B118" s="17">
        <v>8000000.0</v>
      </c>
      <c r="C118" s="8"/>
      <c r="D118" s="8"/>
      <c r="E118" s="8">
        <f>9/36*B118</f>
        <v>2000000</v>
      </c>
      <c r="F118" s="8">
        <f>12/36*B118</f>
        <v>2666666.667</v>
      </c>
      <c r="G118" s="8">
        <f>12/36*B118</f>
        <v>2666666.667</v>
      </c>
      <c r="H118" s="8">
        <f>3/36*B118</f>
        <v>666666.6667</v>
      </c>
      <c r="I118" s="8">
        <v>0.0</v>
      </c>
      <c r="J118" s="8">
        <v>0.0</v>
      </c>
      <c r="L118" s="30"/>
    </row>
    <row r="119">
      <c r="A119" s="19" t="s">
        <v>26</v>
      </c>
      <c r="B119" s="31">
        <v>0.45</v>
      </c>
      <c r="C119" s="8"/>
      <c r="D119" s="8"/>
      <c r="E119" s="8">
        <f t="shared" ref="E119:J119" si="46">max((SUM($D$116:E116)-$B$117-$B$118)*$B$119-SUM($D$119:D119),0)</f>
        <v>6407236.652</v>
      </c>
      <c r="F119" s="8">
        <f t="shared" si="46"/>
        <v>5425793.743</v>
      </c>
      <c r="G119" s="8">
        <f t="shared" si="46"/>
        <v>3756318.745</v>
      </c>
      <c r="H119" s="8">
        <f t="shared" si="46"/>
        <v>2893756.663</v>
      </c>
      <c r="I119" s="8">
        <f t="shared" si="46"/>
        <v>2239878.955</v>
      </c>
      <c r="J119" s="8">
        <f t="shared" si="46"/>
        <v>1752948.748</v>
      </c>
      <c r="L119" s="30"/>
    </row>
    <row r="120">
      <c r="A120" s="26" t="s">
        <v>27</v>
      </c>
      <c r="B120" s="26"/>
      <c r="C120" s="27">
        <f t="shared" ref="C120:J120" si="47">C116-C117-C118-C119</f>
        <v>0</v>
      </c>
      <c r="D120" s="27">
        <f t="shared" si="47"/>
        <v>0</v>
      </c>
      <c r="E120" s="27">
        <f t="shared" si="47"/>
        <v>12831067.02</v>
      </c>
      <c r="F120" s="27">
        <f t="shared" si="47"/>
        <v>3964859.019</v>
      </c>
      <c r="G120" s="27">
        <f t="shared" si="47"/>
        <v>1924389.577</v>
      </c>
      <c r="H120" s="27">
        <f t="shared" si="47"/>
        <v>2870147.032</v>
      </c>
      <c r="I120" s="27">
        <f t="shared" si="47"/>
        <v>2737629.834</v>
      </c>
      <c r="J120" s="27">
        <f t="shared" si="47"/>
        <v>2142492.914</v>
      </c>
      <c r="K120" s="8"/>
    </row>
    <row r="1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>
      <c r="A122" s="14" t="s">
        <v>32</v>
      </c>
      <c r="B122" s="34"/>
      <c r="C122" s="16">
        <v>2023.0</v>
      </c>
      <c r="D122" s="16">
        <v>2024.0</v>
      </c>
      <c r="E122" s="16">
        <v>2025.0</v>
      </c>
      <c r="F122" s="16">
        <v>2026.0</v>
      </c>
      <c r="G122" s="16">
        <v>2027.0</v>
      </c>
      <c r="H122" s="16">
        <v>2028.0</v>
      </c>
      <c r="I122" s="16">
        <v>2029.0</v>
      </c>
      <c r="J122" s="16">
        <v>2030.0</v>
      </c>
      <c r="K122" s="8"/>
      <c r="L122" s="12"/>
    </row>
    <row r="123">
      <c r="A123" s="19" t="s">
        <v>33</v>
      </c>
      <c r="C123" s="8"/>
      <c r="D123" s="28">
        <v>0.0</v>
      </c>
      <c r="E123" s="28">
        <v>0.0</v>
      </c>
      <c r="F123" s="28">
        <v>0.0</v>
      </c>
      <c r="G123" s="28">
        <v>0.0</v>
      </c>
      <c r="H123" s="28">
        <v>0.0</v>
      </c>
      <c r="I123" s="28">
        <v>2.1E8</v>
      </c>
      <c r="J123" s="28">
        <v>2.85E8</v>
      </c>
      <c r="K123" s="8"/>
      <c r="L123" s="8"/>
    </row>
    <row r="124">
      <c r="A124" s="19" t="s">
        <v>34</v>
      </c>
      <c r="C124" s="8"/>
      <c r="D124" s="28">
        <v>0.0</v>
      </c>
      <c r="E124" s="28">
        <v>0.0</v>
      </c>
      <c r="F124" s="28">
        <v>4.0E7</v>
      </c>
      <c r="G124" s="28">
        <v>6.0E7</v>
      </c>
      <c r="H124" s="28">
        <v>9.0E7</v>
      </c>
      <c r="I124" s="28">
        <v>1.2E8</v>
      </c>
      <c r="J124" s="28">
        <v>1.5E8</v>
      </c>
      <c r="K124" s="8"/>
      <c r="L124" s="8"/>
    </row>
    <row r="125">
      <c r="A125" s="19" t="s">
        <v>35</v>
      </c>
      <c r="B125" s="31">
        <v>0.75</v>
      </c>
      <c r="C125" s="8"/>
      <c r="D125" s="8">
        <f t="shared" ref="D125:J125" si="48">D123*$B$125</f>
        <v>0</v>
      </c>
      <c r="E125" s="8">
        <f t="shared" si="48"/>
        <v>0</v>
      </c>
      <c r="F125" s="8">
        <f t="shared" si="48"/>
        <v>0</v>
      </c>
      <c r="G125" s="8">
        <f t="shared" si="48"/>
        <v>0</v>
      </c>
      <c r="H125" s="8">
        <f t="shared" si="48"/>
        <v>0</v>
      </c>
      <c r="I125" s="8">
        <f t="shared" si="48"/>
        <v>157500000</v>
      </c>
      <c r="J125" s="8">
        <f t="shared" si="48"/>
        <v>213750000</v>
      </c>
      <c r="K125" s="8"/>
      <c r="L125" s="8"/>
    </row>
    <row r="126">
      <c r="A126" s="19" t="s">
        <v>36</v>
      </c>
      <c r="B126" s="35">
        <v>0.35</v>
      </c>
      <c r="D126" s="8">
        <f t="shared" ref="D126:J126" si="49">D124*$B$126</f>
        <v>0</v>
      </c>
      <c r="E126" s="8">
        <f t="shared" si="49"/>
        <v>0</v>
      </c>
      <c r="F126" s="8">
        <f t="shared" si="49"/>
        <v>14000000</v>
      </c>
      <c r="G126" s="8">
        <f t="shared" si="49"/>
        <v>21000000</v>
      </c>
      <c r="H126" s="8">
        <f t="shared" si="49"/>
        <v>31500000</v>
      </c>
      <c r="I126" s="8">
        <f t="shared" si="49"/>
        <v>42000000</v>
      </c>
      <c r="J126" s="8">
        <f t="shared" si="49"/>
        <v>52500000</v>
      </c>
      <c r="K126" s="8"/>
      <c r="L126" s="8"/>
    </row>
    <row r="127">
      <c r="K127" s="8"/>
      <c r="L127" s="8"/>
    </row>
    <row r="128">
      <c r="A128" s="36" t="s">
        <v>37</v>
      </c>
      <c r="B128" s="34"/>
      <c r="C128" s="16">
        <v>2023.0</v>
      </c>
      <c r="D128" s="16">
        <v>2024.0</v>
      </c>
      <c r="E128" s="16">
        <v>2025.0</v>
      </c>
      <c r="F128" s="16">
        <v>2026.0</v>
      </c>
      <c r="G128" s="16">
        <v>2027.0</v>
      </c>
      <c r="H128" s="16">
        <v>2028.0</v>
      </c>
      <c r="I128" s="16">
        <v>2029.0</v>
      </c>
      <c r="J128" s="16">
        <v>2030.0</v>
      </c>
      <c r="K128" s="8"/>
      <c r="L128" s="8"/>
    </row>
    <row r="129">
      <c r="A129" s="5" t="s">
        <v>38</v>
      </c>
      <c r="C129" s="28">
        <v>6.5E7</v>
      </c>
      <c r="D129" s="28">
        <f t="shared" ref="D129:J129" si="50">C129+5000000</f>
        <v>70000000</v>
      </c>
      <c r="E129" s="28">
        <f t="shared" si="50"/>
        <v>75000000</v>
      </c>
      <c r="F129" s="28">
        <f t="shared" si="50"/>
        <v>80000000</v>
      </c>
      <c r="G129" s="28">
        <f t="shared" si="50"/>
        <v>85000000</v>
      </c>
      <c r="H129" s="28">
        <f t="shared" si="50"/>
        <v>90000000</v>
      </c>
      <c r="I129" s="28">
        <f t="shared" si="50"/>
        <v>95000000</v>
      </c>
      <c r="J129" s="28">
        <f t="shared" si="50"/>
        <v>100000000</v>
      </c>
      <c r="K129" s="8"/>
      <c r="L129" s="8"/>
    </row>
    <row r="130">
      <c r="A130" s="19" t="s">
        <v>39</v>
      </c>
      <c r="B130" s="31">
        <v>0.14</v>
      </c>
      <c r="C130" s="18">
        <v>5.5E7</v>
      </c>
      <c r="D130" s="8">
        <f t="shared" ref="D130:J130" si="51">C130*(1+$B$130)</f>
        <v>62700000</v>
      </c>
      <c r="E130" s="8">
        <f t="shared" si="51"/>
        <v>71478000</v>
      </c>
      <c r="F130" s="8">
        <f t="shared" si="51"/>
        <v>81484920</v>
      </c>
      <c r="G130" s="8">
        <f t="shared" si="51"/>
        <v>92892808.8</v>
      </c>
      <c r="H130" s="8">
        <f t="shared" si="51"/>
        <v>105897802</v>
      </c>
      <c r="I130" s="8">
        <f t="shared" si="51"/>
        <v>120723494.3</v>
      </c>
      <c r="J130" s="8">
        <f t="shared" si="51"/>
        <v>137624783.5</v>
      </c>
      <c r="K130" s="8"/>
      <c r="L130" s="8"/>
    </row>
    <row r="13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>
      <c r="A132" s="36"/>
      <c r="B132" s="34"/>
      <c r="C132" s="16">
        <v>2023.0</v>
      </c>
      <c r="D132" s="16">
        <v>2024.0</v>
      </c>
      <c r="E132" s="16">
        <v>2025.0</v>
      </c>
      <c r="F132" s="16">
        <v>2026.0</v>
      </c>
      <c r="G132" s="16">
        <v>2027.0</v>
      </c>
      <c r="H132" s="16">
        <v>2028.0</v>
      </c>
      <c r="I132" s="16">
        <v>2029.0</v>
      </c>
      <c r="J132" s="16">
        <v>2030.0</v>
      </c>
      <c r="K132" s="8"/>
      <c r="L132" s="8"/>
    </row>
    <row r="133">
      <c r="A133" s="26" t="s">
        <v>17</v>
      </c>
      <c r="B133" s="27"/>
      <c r="C133" s="27">
        <f t="shared" ref="C133:J133" si="52">C22+C32+C42+C52+C62+C72+C83+C94+C105+C116+C123+C124+C129</f>
        <v>117612609.9</v>
      </c>
      <c r="D133" s="27">
        <f t="shared" si="52"/>
        <v>332331826.9</v>
      </c>
      <c r="E133" s="27">
        <f t="shared" si="52"/>
        <v>347940936.1</v>
      </c>
      <c r="F133" s="27">
        <f t="shared" si="52"/>
        <v>300599229.4</v>
      </c>
      <c r="G133" s="27">
        <f t="shared" si="52"/>
        <v>271951608.1</v>
      </c>
      <c r="H133" s="27">
        <f t="shared" si="52"/>
        <v>279489471.2</v>
      </c>
      <c r="I133" s="27">
        <f t="shared" si="52"/>
        <v>503464186.8</v>
      </c>
      <c r="J133" s="27">
        <f t="shared" si="52"/>
        <v>595831549.1</v>
      </c>
      <c r="K133" s="8"/>
      <c r="L133" s="8"/>
    </row>
    <row r="134">
      <c r="A134" s="19" t="s">
        <v>40</v>
      </c>
      <c r="B134" s="8"/>
      <c r="C134" s="8">
        <f t="shared" ref="C134:J134" si="53">C133-C135</f>
        <v>78508638.96</v>
      </c>
      <c r="D134" s="8">
        <f t="shared" si="53"/>
        <v>144955188.7</v>
      </c>
      <c r="E134" s="8">
        <f t="shared" si="53"/>
        <v>176115691.3</v>
      </c>
      <c r="F134" s="8">
        <f t="shared" si="53"/>
        <v>211424362.2</v>
      </c>
      <c r="G134" s="8">
        <f t="shared" si="53"/>
        <v>195937453.1</v>
      </c>
      <c r="H134" s="8">
        <f t="shared" si="53"/>
        <v>200383656.2</v>
      </c>
      <c r="I134" s="8">
        <f t="shared" si="53"/>
        <v>261858810.6</v>
      </c>
      <c r="J134" s="8">
        <f t="shared" si="53"/>
        <v>314473636.9</v>
      </c>
      <c r="K134" s="8"/>
      <c r="L134" s="8"/>
    </row>
    <row r="135">
      <c r="A135" s="26" t="s">
        <v>41</v>
      </c>
      <c r="B135" s="27"/>
      <c r="C135" s="27">
        <f t="shared" ref="C135:J135" si="54">C25+C35+C45+C55+C65+C76+C87+C98+C109+C120+C125+C126+C129-C130</f>
        <v>39103970.89</v>
      </c>
      <c r="D135" s="27">
        <f t="shared" si="54"/>
        <v>187376638.3</v>
      </c>
      <c r="E135" s="27">
        <f t="shared" si="54"/>
        <v>171825244.8</v>
      </c>
      <c r="F135" s="27">
        <f t="shared" si="54"/>
        <v>89174867.19</v>
      </c>
      <c r="G135" s="27">
        <f t="shared" si="54"/>
        <v>76014155.03</v>
      </c>
      <c r="H135" s="27">
        <f t="shared" si="54"/>
        <v>79105814.99</v>
      </c>
      <c r="I135" s="27">
        <f t="shared" si="54"/>
        <v>241605376.2</v>
      </c>
      <c r="J135" s="27">
        <f t="shared" si="54"/>
        <v>281357912.2</v>
      </c>
      <c r="K135" s="8"/>
      <c r="L135" s="8"/>
    </row>
    <row r="136">
      <c r="A136" s="5" t="s">
        <v>42</v>
      </c>
      <c r="B136" s="37">
        <v>0.08</v>
      </c>
      <c r="C136" s="38">
        <f t="shared" ref="C136:J136" si="55">$B$136</f>
        <v>0.08</v>
      </c>
      <c r="D136" s="38">
        <f t="shared" si="55"/>
        <v>0.08</v>
      </c>
      <c r="E136" s="38">
        <f t="shared" si="55"/>
        <v>0.08</v>
      </c>
      <c r="F136" s="38">
        <f t="shared" si="55"/>
        <v>0.08</v>
      </c>
      <c r="G136" s="38">
        <f t="shared" si="55"/>
        <v>0.08</v>
      </c>
      <c r="H136" s="38">
        <f t="shared" si="55"/>
        <v>0.08</v>
      </c>
      <c r="I136" s="38">
        <f t="shared" si="55"/>
        <v>0.08</v>
      </c>
      <c r="J136" s="38">
        <f t="shared" si="55"/>
        <v>0.08</v>
      </c>
    </row>
    <row r="137">
      <c r="A137" s="39" t="s">
        <v>43</v>
      </c>
      <c r="B137" s="40"/>
      <c r="C137" s="41">
        <f t="shared" ref="C137:J137" si="56">C135-C135*$B$136</f>
        <v>35975653.22</v>
      </c>
      <c r="D137" s="41">
        <f t="shared" si="56"/>
        <v>172386507.2</v>
      </c>
      <c r="E137" s="41">
        <f t="shared" si="56"/>
        <v>158079225.2</v>
      </c>
      <c r="F137" s="41">
        <f t="shared" si="56"/>
        <v>82040877.81</v>
      </c>
      <c r="G137" s="41">
        <f t="shared" si="56"/>
        <v>69933022.63</v>
      </c>
      <c r="H137" s="41">
        <f t="shared" si="56"/>
        <v>72777349.79</v>
      </c>
      <c r="I137" s="41">
        <f t="shared" si="56"/>
        <v>222276946.1</v>
      </c>
      <c r="J137" s="41">
        <f t="shared" si="56"/>
        <v>258849279.2</v>
      </c>
      <c r="K137" s="8"/>
      <c r="L137" s="8"/>
    </row>
    <row r="138">
      <c r="K138" s="8"/>
      <c r="L138" s="8"/>
    </row>
    <row r="139">
      <c r="A139" s="42" t="s">
        <v>44</v>
      </c>
      <c r="B139" s="43"/>
      <c r="C139" s="44">
        <f t="shared" ref="C139:J139" si="57">$B$15/C137</f>
        <v>46.69695071</v>
      </c>
      <c r="D139" s="44">
        <f t="shared" si="57"/>
        <v>9.745271439</v>
      </c>
      <c r="E139" s="44">
        <f t="shared" si="57"/>
        <v>10.62728706</v>
      </c>
      <c r="F139" s="44">
        <f t="shared" si="57"/>
        <v>20.47702743</v>
      </c>
      <c r="G139" s="44">
        <f t="shared" si="57"/>
        <v>24.02231795</v>
      </c>
      <c r="H139" s="44">
        <f t="shared" si="57"/>
        <v>23.0834636</v>
      </c>
      <c r="I139" s="44">
        <f t="shared" si="57"/>
        <v>7.557928677</v>
      </c>
      <c r="J139" s="44">
        <f t="shared" si="57"/>
        <v>6.490082993</v>
      </c>
      <c r="K139" s="8"/>
      <c r="L139" s="8"/>
    </row>
    <row r="140">
      <c r="K140" s="8"/>
      <c r="L140" s="8"/>
    </row>
    <row r="141">
      <c r="A141" s="45" t="s">
        <v>45</v>
      </c>
      <c r="B141" s="34"/>
      <c r="C141" s="16">
        <v>2023.0</v>
      </c>
      <c r="D141" s="16">
        <v>2024.0</v>
      </c>
      <c r="E141" s="16">
        <v>2025.0</v>
      </c>
      <c r="F141" s="16">
        <v>2026.0</v>
      </c>
      <c r="G141" s="16">
        <v>2027.0</v>
      </c>
      <c r="H141" s="16">
        <v>2028.0</v>
      </c>
      <c r="I141" s="16">
        <v>2029.0</v>
      </c>
      <c r="J141" s="16">
        <v>2030.0</v>
      </c>
    </row>
    <row r="142">
      <c r="A142" s="46" t="s">
        <v>46</v>
      </c>
      <c r="B142" s="46"/>
      <c r="C142" s="47"/>
      <c r="D142" s="47">
        <f t="shared" ref="D142:J142" si="58">D18/1000</f>
        <v>1600</v>
      </c>
      <c r="E142" s="47">
        <f t="shared" si="58"/>
        <v>1300</v>
      </c>
      <c r="F142" s="47">
        <f t="shared" si="58"/>
        <v>1000</v>
      </c>
      <c r="G142" s="47">
        <f t="shared" si="58"/>
        <v>900</v>
      </c>
      <c r="H142" s="47">
        <f t="shared" si="58"/>
        <v>800</v>
      </c>
      <c r="I142" s="47">
        <f t="shared" si="58"/>
        <v>700</v>
      </c>
      <c r="J142" s="47">
        <f t="shared" si="58"/>
        <v>600</v>
      </c>
    </row>
    <row r="143">
      <c r="A143" s="46" t="s">
        <v>47</v>
      </c>
      <c r="B143" s="46" t="s">
        <v>48</v>
      </c>
      <c r="C143" s="47"/>
      <c r="D143" s="47"/>
      <c r="E143" s="47">
        <f t="shared" ref="E143:J143" si="59">E28/1000</f>
        <v>580</v>
      </c>
      <c r="F143" s="47">
        <f t="shared" si="59"/>
        <v>500</v>
      </c>
      <c r="G143" s="47">
        <f t="shared" si="59"/>
        <v>450</v>
      </c>
      <c r="H143" s="47">
        <f t="shared" si="59"/>
        <v>400</v>
      </c>
      <c r="I143" s="47">
        <f t="shared" si="59"/>
        <v>350</v>
      </c>
      <c r="J143" s="47">
        <f t="shared" si="59"/>
        <v>300</v>
      </c>
    </row>
    <row r="144">
      <c r="A144" s="46" t="s">
        <v>49</v>
      </c>
      <c r="B144" s="46"/>
      <c r="C144" s="47"/>
      <c r="D144" s="47"/>
      <c r="E144" s="47">
        <f t="shared" ref="E144:J144" si="60">E38/1000</f>
        <v>515</v>
      </c>
      <c r="F144" s="47">
        <f t="shared" si="60"/>
        <v>500</v>
      </c>
      <c r="G144" s="47">
        <f t="shared" si="60"/>
        <v>450</v>
      </c>
      <c r="H144" s="47">
        <f t="shared" si="60"/>
        <v>400</v>
      </c>
      <c r="I144" s="47">
        <f t="shared" si="60"/>
        <v>350</v>
      </c>
      <c r="J144" s="47">
        <f t="shared" si="60"/>
        <v>300</v>
      </c>
    </row>
    <row r="145">
      <c r="A145" s="46" t="s">
        <v>50</v>
      </c>
      <c r="B145" s="46"/>
      <c r="C145" s="47"/>
      <c r="D145" s="47">
        <f t="shared" ref="D145:J145" si="61">D48/1000</f>
        <v>560</v>
      </c>
      <c r="E145" s="47">
        <f t="shared" si="61"/>
        <v>350</v>
      </c>
      <c r="F145" s="47">
        <f t="shared" si="61"/>
        <v>315</v>
      </c>
      <c r="G145" s="47">
        <f t="shared" si="61"/>
        <v>280</v>
      </c>
      <c r="H145" s="47">
        <f t="shared" si="61"/>
        <v>245</v>
      </c>
      <c r="I145" s="47">
        <f t="shared" si="61"/>
        <v>210</v>
      </c>
      <c r="J145" s="47">
        <f t="shared" si="61"/>
        <v>175</v>
      </c>
    </row>
    <row r="146">
      <c r="A146" s="46" t="s">
        <v>51</v>
      </c>
      <c r="B146" s="46"/>
      <c r="C146" s="47"/>
      <c r="D146" s="47"/>
      <c r="E146" s="47">
        <f t="shared" ref="E146:J146" si="62">E58/1000</f>
        <v>650</v>
      </c>
      <c r="F146" s="47">
        <f t="shared" si="62"/>
        <v>650</v>
      </c>
      <c r="G146" s="47">
        <f t="shared" si="62"/>
        <v>450</v>
      </c>
      <c r="H146" s="47">
        <f t="shared" si="62"/>
        <v>400</v>
      </c>
      <c r="I146" s="47">
        <f t="shared" si="62"/>
        <v>350</v>
      </c>
      <c r="J146" s="47">
        <f t="shared" si="62"/>
        <v>300</v>
      </c>
    </row>
    <row r="147">
      <c r="A147" s="46" t="s">
        <v>52</v>
      </c>
      <c r="B147" s="46"/>
      <c r="C147" s="47">
        <f t="shared" ref="C147:J147" si="63">C68/1000</f>
        <v>390</v>
      </c>
      <c r="D147" s="47">
        <f t="shared" si="63"/>
        <v>390</v>
      </c>
      <c r="E147" s="47">
        <f t="shared" si="63"/>
        <v>270</v>
      </c>
      <c r="F147" s="47">
        <f t="shared" si="63"/>
        <v>240</v>
      </c>
      <c r="G147" s="47">
        <f t="shared" si="63"/>
        <v>210</v>
      </c>
      <c r="H147" s="47">
        <f t="shared" si="63"/>
        <v>180</v>
      </c>
      <c r="I147" s="47">
        <f t="shared" si="63"/>
        <v>150</v>
      </c>
      <c r="J147" s="47">
        <f t="shared" si="63"/>
        <v>120</v>
      </c>
    </row>
    <row r="148">
      <c r="A148" s="46" t="s">
        <v>53</v>
      </c>
      <c r="B148" s="46"/>
      <c r="C148" s="47">
        <f t="shared" ref="C148:J148" si="64">C79/1000</f>
        <v>325</v>
      </c>
      <c r="D148" s="47">
        <f t="shared" si="64"/>
        <v>325</v>
      </c>
      <c r="E148" s="47">
        <f t="shared" si="64"/>
        <v>225</v>
      </c>
      <c r="F148" s="47">
        <f t="shared" si="64"/>
        <v>200</v>
      </c>
      <c r="G148" s="47">
        <f t="shared" si="64"/>
        <v>175</v>
      </c>
      <c r="H148" s="47">
        <f t="shared" si="64"/>
        <v>150</v>
      </c>
      <c r="I148" s="47">
        <f t="shared" si="64"/>
        <v>125</v>
      </c>
      <c r="J148" s="47">
        <f t="shared" si="64"/>
        <v>100</v>
      </c>
    </row>
    <row r="149">
      <c r="A149" s="49" t="s">
        <v>54</v>
      </c>
      <c r="B149" s="46"/>
      <c r="C149" s="47"/>
      <c r="D149" s="47">
        <f t="shared" ref="D149:J149" si="65">D90/1000</f>
        <v>400</v>
      </c>
      <c r="E149" s="47">
        <f t="shared" si="65"/>
        <v>250</v>
      </c>
      <c r="F149" s="47">
        <f t="shared" si="65"/>
        <v>225</v>
      </c>
      <c r="G149" s="47">
        <f t="shared" si="65"/>
        <v>200</v>
      </c>
      <c r="H149" s="47">
        <f t="shared" si="65"/>
        <v>175</v>
      </c>
      <c r="I149" s="47">
        <f t="shared" si="65"/>
        <v>150</v>
      </c>
      <c r="J149" s="47">
        <f t="shared" si="65"/>
        <v>125</v>
      </c>
    </row>
    <row r="150">
      <c r="A150" s="46" t="s">
        <v>55</v>
      </c>
      <c r="B150" s="46"/>
      <c r="C150" s="47"/>
      <c r="D150" s="47">
        <f t="shared" ref="D150:J150" si="66">D101/1000</f>
        <v>325</v>
      </c>
      <c r="E150" s="47">
        <f t="shared" si="66"/>
        <v>325</v>
      </c>
      <c r="F150" s="47">
        <f t="shared" si="66"/>
        <v>225</v>
      </c>
      <c r="G150" s="47">
        <f t="shared" si="66"/>
        <v>200</v>
      </c>
      <c r="H150" s="47">
        <f t="shared" si="66"/>
        <v>175</v>
      </c>
      <c r="I150" s="47">
        <f t="shared" si="66"/>
        <v>150</v>
      </c>
      <c r="J150" s="47">
        <f t="shared" si="66"/>
        <v>125</v>
      </c>
    </row>
    <row r="151">
      <c r="A151" s="46" t="s">
        <v>56</v>
      </c>
      <c r="B151" s="46"/>
      <c r="C151" s="47"/>
      <c r="D151" s="47"/>
      <c r="E151" s="47">
        <f t="shared" ref="E151:J151" si="67">E112/1000</f>
        <v>400</v>
      </c>
      <c r="F151" s="47">
        <f t="shared" si="67"/>
        <v>250</v>
      </c>
      <c r="G151" s="47">
        <f t="shared" si="67"/>
        <v>225</v>
      </c>
      <c r="H151" s="47">
        <f t="shared" si="67"/>
        <v>200</v>
      </c>
      <c r="I151" s="47">
        <f t="shared" si="67"/>
        <v>175</v>
      </c>
      <c r="J151" s="47">
        <f t="shared" si="67"/>
        <v>150</v>
      </c>
    </row>
    <row r="153">
      <c r="A153" s="45" t="s">
        <v>57</v>
      </c>
      <c r="B153" s="34"/>
      <c r="C153" s="16">
        <v>2023.0</v>
      </c>
      <c r="D153" s="16">
        <v>2024.0</v>
      </c>
      <c r="E153" s="16">
        <v>2025.0</v>
      </c>
      <c r="F153" s="16">
        <v>2026.0</v>
      </c>
      <c r="G153" s="16">
        <v>2027.0</v>
      </c>
      <c r="H153" s="16">
        <v>2028.0</v>
      </c>
      <c r="I153" s="16">
        <v>2029.0</v>
      </c>
      <c r="J153" s="16">
        <v>2030.0</v>
      </c>
    </row>
    <row r="154">
      <c r="A154" s="46" t="s">
        <v>46</v>
      </c>
      <c r="B154" s="46"/>
      <c r="C154" s="50"/>
      <c r="D154" s="50">
        <f t="shared" ref="D154:J154" si="68">D22/1000000</f>
        <v>129.2817291</v>
      </c>
      <c r="E154" s="50">
        <f t="shared" si="68"/>
        <v>83.60438348</v>
      </c>
      <c r="F154" s="50">
        <f t="shared" si="68"/>
        <v>49.4700494</v>
      </c>
      <c r="G154" s="50">
        <f t="shared" si="68"/>
        <v>38.58663853</v>
      </c>
      <c r="H154" s="50">
        <f t="shared" si="68"/>
        <v>30.3416303</v>
      </c>
      <c r="I154" s="50">
        <f t="shared" si="68"/>
        <v>24.2403242</v>
      </c>
      <c r="J154" s="50">
        <f t="shared" si="68"/>
        <v>18.79861877</v>
      </c>
    </row>
    <row r="155">
      <c r="A155" s="46" t="s">
        <v>47</v>
      </c>
      <c r="B155" s="46" t="s">
        <v>48</v>
      </c>
      <c r="C155" s="50"/>
      <c r="D155" s="50"/>
      <c r="E155" s="50">
        <f t="shared" ref="E155:J155" si="69">E32/1000000</f>
        <v>13.14092257</v>
      </c>
      <c r="F155" s="50">
        <f t="shared" si="69"/>
        <v>8.85673465</v>
      </c>
      <c r="G155" s="50">
        <f t="shared" si="69"/>
        <v>6.488073057</v>
      </c>
      <c r="H155" s="50">
        <f t="shared" si="69"/>
        <v>5.272846675</v>
      </c>
      <c r="I155" s="50">
        <f t="shared" si="69"/>
        <v>4.325382038</v>
      </c>
      <c r="J155" s="50">
        <f t="shared" si="69"/>
        <v>3.460305631</v>
      </c>
    </row>
    <row r="156">
      <c r="A156" s="46" t="s">
        <v>49</v>
      </c>
      <c r="B156" s="46"/>
      <c r="C156" s="50"/>
      <c r="D156" s="50"/>
      <c r="E156" s="50">
        <f t="shared" ref="E156:J156" si="70">E42/1000000</f>
        <v>23.34814586</v>
      </c>
      <c r="F156" s="50">
        <f t="shared" si="70"/>
        <v>17.7223349</v>
      </c>
      <c r="G156" s="50">
        <f t="shared" si="70"/>
        <v>12.98264068</v>
      </c>
      <c r="H156" s="50">
        <f t="shared" si="70"/>
        <v>10.55097148</v>
      </c>
      <c r="I156" s="50">
        <f t="shared" si="70"/>
        <v>8.655093788</v>
      </c>
      <c r="J156" s="50">
        <f t="shared" si="70"/>
        <v>6.924075031</v>
      </c>
    </row>
    <row r="157">
      <c r="A157" s="46" t="s">
        <v>50</v>
      </c>
      <c r="B157" s="46"/>
      <c r="C157" s="50"/>
      <c r="D157" s="50">
        <f t="shared" ref="D157:J157" si="71">D52/1000000</f>
        <v>39.59111516</v>
      </c>
      <c r="E157" s="50">
        <f t="shared" si="71"/>
        <v>19.69455984</v>
      </c>
      <c r="F157" s="50">
        <f t="shared" si="71"/>
        <v>13.63469527</v>
      </c>
      <c r="G157" s="50">
        <f t="shared" si="71"/>
        <v>10.50376525</v>
      </c>
      <c r="H157" s="50">
        <f t="shared" si="71"/>
        <v>8.130318292</v>
      </c>
      <c r="I157" s="50">
        <f t="shared" si="71"/>
        <v>6.362857794</v>
      </c>
      <c r="J157" s="50">
        <f t="shared" si="71"/>
        <v>4.797392781</v>
      </c>
    </row>
    <row r="158">
      <c r="A158" s="46" t="s">
        <v>51</v>
      </c>
      <c r="B158" s="46"/>
      <c r="C158" s="50"/>
      <c r="D158" s="50"/>
      <c r="E158" s="50">
        <f t="shared" ref="E158:J158" si="72">E62/1000000</f>
        <v>54.66440458</v>
      </c>
      <c r="F158" s="50">
        <f t="shared" si="72"/>
        <v>42.87404281</v>
      </c>
      <c r="G158" s="50">
        <f t="shared" si="72"/>
        <v>22.26152223</v>
      </c>
      <c r="H158" s="50">
        <f t="shared" si="72"/>
        <v>17.14961712</v>
      </c>
      <c r="I158" s="50">
        <f t="shared" si="72"/>
        <v>13.27446325</v>
      </c>
      <c r="J158" s="50">
        <f t="shared" si="72"/>
        <v>10.38871037</v>
      </c>
    </row>
    <row r="159">
      <c r="A159" s="46" t="s">
        <v>52</v>
      </c>
      <c r="B159" s="46"/>
      <c r="C159" s="50">
        <f t="shared" ref="C159:J159" si="73">C72/1000000</f>
        <v>28.69778719</v>
      </c>
      <c r="D159" s="50">
        <f t="shared" si="73"/>
        <v>22.50806839</v>
      </c>
      <c r="E159" s="50">
        <f t="shared" si="73"/>
        <v>11.68688166</v>
      </c>
      <c r="F159" s="50">
        <f t="shared" si="73"/>
        <v>9.003227354</v>
      </c>
      <c r="G159" s="50">
        <f t="shared" si="73"/>
        <v>6.96884425</v>
      </c>
      <c r="H159" s="50">
        <f t="shared" si="73"/>
        <v>5.453878109</v>
      </c>
      <c r="I159" s="50">
        <f t="shared" si="73"/>
        <v>4.112050955</v>
      </c>
      <c r="J159" s="50">
        <f t="shared" si="73"/>
        <v>3.116501776</v>
      </c>
    </row>
    <row r="160">
      <c r="A160" s="46" t="s">
        <v>53</v>
      </c>
      <c r="B160" s="46"/>
      <c r="C160" s="50">
        <f t="shared" ref="C160:J160" si="74">C83/1000000</f>
        <v>23.91482266</v>
      </c>
      <c r="D160" s="50">
        <f t="shared" si="74"/>
        <v>18.75672365</v>
      </c>
      <c r="E160" s="50">
        <f t="shared" si="74"/>
        <v>9.739068051</v>
      </c>
      <c r="F160" s="50">
        <f t="shared" si="74"/>
        <v>7.502689462</v>
      </c>
      <c r="G160" s="50">
        <f t="shared" si="74"/>
        <v>5.807370208</v>
      </c>
      <c r="H160" s="50">
        <f t="shared" si="74"/>
        <v>4.544898424</v>
      </c>
      <c r="I160" s="50">
        <f t="shared" si="74"/>
        <v>3.426709129</v>
      </c>
      <c r="J160" s="50">
        <f t="shared" si="74"/>
        <v>2.597084814</v>
      </c>
    </row>
    <row r="161">
      <c r="A161" s="49" t="s">
        <v>54</v>
      </c>
      <c r="B161" s="46"/>
      <c r="C161" s="50"/>
      <c r="D161" s="50">
        <f t="shared" ref="D161:J161" si="75">D94/1000000</f>
        <v>28.27936797</v>
      </c>
      <c r="E161" s="50">
        <f t="shared" si="75"/>
        <v>14.06754274</v>
      </c>
      <c r="F161" s="50">
        <f t="shared" si="75"/>
        <v>9.739068051</v>
      </c>
      <c r="G161" s="50">
        <f t="shared" si="75"/>
        <v>7.502689462</v>
      </c>
      <c r="H161" s="50">
        <f t="shared" si="75"/>
        <v>5.807370208</v>
      </c>
      <c r="I161" s="50">
        <f t="shared" si="75"/>
        <v>4.544898424</v>
      </c>
      <c r="J161" s="50">
        <f t="shared" si="75"/>
        <v>3.426709129</v>
      </c>
    </row>
    <row r="162">
      <c r="A162" s="46" t="s">
        <v>55</v>
      </c>
      <c r="B162" s="46"/>
      <c r="C162" s="50"/>
      <c r="D162" s="50">
        <f t="shared" ref="D162:J162" si="76">D105/1000000</f>
        <v>23.91482266</v>
      </c>
      <c r="E162" s="50">
        <f t="shared" si="76"/>
        <v>18.75672365</v>
      </c>
      <c r="F162" s="50">
        <f t="shared" si="76"/>
        <v>9.739068051</v>
      </c>
      <c r="G162" s="50">
        <f t="shared" si="76"/>
        <v>7.502689462</v>
      </c>
      <c r="H162" s="50">
        <f t="shared" si="76"/>
        <v>5.807370208</v>
      </c>
      <c r="I162" s="50">
        <f t="shared" si="76"/>
        <v>4.544898424</v>
      </c>
      <c r="J162" s="50">
        <f t="shared" si="76"/>
        <v>3.426709129</v>
      </c>
    </row>
    <row r="163">
      <c r="A163" s="46" t="s">
        <v>56</v>
      </c>
      <c r="B163" s="46"/>
      <c r="C163" s="50"/>
      <c r="D163" s="50"/>
      <c r="E163" s="50">
        <f t="shared" ref="E163:J163" si="77">E116/1000000</f>
        <v>24.23830367</v>
      </c>
      <c r="F163" s="50">
        <f t="shared" si="77"/>
        <v>12.05731943</v>
      </c>
      <c r="G163" s="50">
        <f t="shared" si="77"/>
        <v>8.347374989</v>
      </c>
      <c r="H163" s="50">
        <f t="shared" si="77"/>
        <v>6.430570362</v>
      </c>
      <c r="I163" s="50">
        <f t="shared" si="77"/>
        <v>4.97750879</v>
      </c>
      <c r="J163" s="50">
        <f t="shared" si="77"/>
        <v>3.895441661</v>
      </c>
    </row>
    <row r="164">
      <c r="A164" s="46" t="s">
        <v>58</v>
      </c>
      <c r="B164" s="46"/>
      <c r="C164" s="50"/>
      <c r="D164" s="50"/>
      <c r="E164" s="50"/>
      <c r="F164" s="50"/>
      <c r="G164" s="50"/>
      <c r="H164" s="50"/>
      <c r="I164" s="50">
        <f t="shared" ref="I164:J164" si="78">I123/1000000</f>
        <v>210</v>
      </c>
      <c r="J164" s="50">
        <f t="shared" si="78"/>
        <v>285</v>
      </c>
    </row>
    <row r="165">
      <c r="A165" s="46" t="s">
        <v>59</v>
      </c>
      <c r="B165" s="46"/>
      <c r="C165" s="50"/>
      <c r="D165" s="50"/>
      <c r="E165" s="50"/>
      <c r="F165" s="50">
        <f t="shared" ref="F165:J165" si="79">F124/1000000</f>
        <v>40</v>
      </c>
      <c r="G165" s="50">
        <f t="shared" si="79"/>
        <v>60</v>
      </c>
      <c r="H165" s="50">
        <f t="shared" si="79"/>
        <v>90</v>
      </c>
      <c r="I165" s="50">
        <f t="shared" si="79"/>
        <v>120</v>
      </c>
      <c r="J165" s="50">
        <f t="shared" si="79"/>
        <v>150</v>
      </c>
    </row>
    <row r="166">
      <c r="A166" s="49" t="s">
        <v>60</v>
      </c>
      <c r="B166" s="46"/>
      <c r="C166" s="50">
        <f t="shared" ref="C166:J166" si="80">C129/1000000</f>
        <v>65</v>
      </c>
      <c r="D166" s="50">
        <f t="shared" si="80"/>
        <v>70</v>
      </c>
      <c r="E166" s="50">
        <f t="shared" si="80"/>
        <v>75</v>
      </c>
      <c r="F166" s="50">
        <f t="shared" si="80"/>
        <v>80</v>
      </c>
      <c r="G166" s="50">
        <f t="shared" si="80"/>
        <v>85</v>
      </c>
      <c r="H166" s="50">
        <f t="shared" si="80"/>
        <v>90</v>
      </c>
      <c r="I166" s="50">
        <f t="shared" si="80"/>
        <v>95</v>
      </c>
      <c r="J166" s="50">
        <f t="shared" si="80"/>
        <v>100</v>
      </c>
    </row>
    <row r="167">
      <c r="A167" s="51" t="s">
        <v>61</v>
      </c>
      <c r="B167" s="51"/>
      <c r="C167" s="52">
        <f t="shared" ref="C167:J167" si="81">SUM(C154:C166)</f>
        <v>117.6126099</v>
      </c>
      <c r="D167" s="52">
        <f t="shared" si="81"/>
        <v>332.3318269</v>
      </c>
      <c r="E167" s="52">
        <f t="shared" si="81"/>
        <v>347.9409361</v>
      </c>
      <c r="F167" s="52">
        <f t="shared" si="81"/>
        <v>300.5992294</v>
      </c>
      <c r="G167" s="52">
        <f t="shared" si="81"/>
        <v>271.9516081</v>
      </c>
      <c r="H167" s="52">
        <f t="shared" si="81"/>
        <v>279.4894712</v>
      </c>
      <c r="I167" s="52">
        <f t="shared" si="81"/>
        <v>503.4641868</v>
      </c>
      <c r="J167" s="52">
        <f t="shared" si="81"/>
        <v>595.8315491</v>
      </c>
    </row>
  </sheetData>
  <drawing r:id="rId1"/>
</worksheet>
</file>